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12" windowHeight="1188" activeTab="0"/>
  </bookViews>
  <sheets>
    <sheet name="Трубы нефте-газопроводные" sheetId="1" r:id="rId1"/>
    <sheet name="завод прокат 13хфа " sheetId="2" r:id="rId2"/>
  </sheets>
  <definedNames/>
  <calcPr fullCalcOnLoad="1" refMode="R1C1"/>
</workbook>
</file>

<file path=xl/sharedStrings.xml><?xml version="1.0" encoding="utf-8"?>
<sst xmlns="http://schemas.openxmlformats.org/spreadsheetml/2006/main" count="851" uniqueCount="297">
  <si>
    <t>№</t>
  </si>
  <si>
    <t>Характеристика</t>
  </si>
  <si>
    <t>ИНН/КПП 7449063866/745301001</t>
  </si>
  <si>
    <t>Склад</t>
  </si>
  <si>
    <t>Челябинск</t>
  </si>
  <si>
    <t>Цена руб/тн с НДС</t>
  </si>
  <si>
    <t>Ед. изм.</t>
  </si>
  <si>
    <t>тн</t>
  </si>
  <si>
    <t>Кол-во</t>
  </si>
  <si>
    <t>09Г2С</t>
  </si>
  <si>
    <t>Стенка</t>
  </si>
  <si>
    <t xml:space="preserve">Сталь </t>
  </si>
  <si>
    <t>13ХФА</t>
  </si>
  <si>
    <t>10Г2ФБЮ</t>
  </si>
  <si>
    <t>Диаметр труб</t>
  </si>
  <si>
    <t>К60</t>
  </si>
  <si>
    <t>под заказ</t>
  </si>
  <si>
    <t>К56</t>
  </si>
  <si>
    <t>17Г1С</t>
  </si>
  <si>
    <t>К52</t>
  </si>
  <si>
    <t>09г2с</t>
  </si>
  <si>
    <t>13хфа</t>
  </si>
  <si>
    <t xml:space="preserve">Восстановленная п/ш 10,56 м </t>
  </si>
  <si>
    <t>08ГФБ-У</t>
  </si>
  <si>
    <t>08ГБФ-У</t>
  </si>
  <si>
    <t>08ГБФ</t>
  </si>
  <si>
    <t>13ГФА</t>
  </si>
  <si>
    <t>ТУ 1381-046-05757848-2009 К50 в ВУС изоляции</t>
  </si>
  <si>
    <t>Челябинск с</t>
  </si>
  <si>
    <t xml:space="preserve">Челябинск </t>
  </si>
  <si>
    <t>Гост 10705-80 2 шт 10,01/9,98 м</t>
  </si>
  <si>
    <t>МЕТАЛЛОПРОКАТ</t>
  </si>
  <si>
    <t>Двутавр</t>
  </si>
  <si>
    <t>Гост 8732-78 2 шт 2,35/3,2 м</t>
  </si>
  <si>
    <t>А 333</t>
  </si>
  <si>
    <t>Труба 12.750" х 0,271" ISO 3183 3 шт 11,69/11,77/11,70 м</t>
  </si>
  <si>
    <t>Труба 168.3х7,11 ст S 355J2 SMLS STD/SCH40S</t>
  </si>
  <si>
    <t xml:space="preserve">Гост 8734-75 </t>
  </si>
  <si>
    <t xml:space="preserve">Гост 20295-85 09г2с </t>
  </si>
  <si>
    <t>12х18н10т</t>
  </si>
  <si>
    <t>50Б1</t>
  </si>
  <si>
    <t>горячекатанный 09г2с 8,42м</t>
  </si>
  <si>
    <t>Гост 19904-90 ОН-КР-1 ГОСТ 14918-80 RAL5021</t>
  </si>
  <si>
    <t>Лист холоднокат 0,7х1250х2500</t>
  </si>
  <si>
    <t>Проволока стальная оцинк</t>
  </si>
  <si>
    <t>1,2мм Гост 3282-1974</t>
  </si>
  <si>
    <t>кг</t>
  </si>
  <si>
    <t>90р/кг</t>
  </si>
  <si>
    <t>Челябинск Ч</t>
  </si>
  <si>
    <t>электросварная 1шт 4м</t>
  </si>
  <si>
    <t>Челябинск п</t>
  </si>
  <si>
    <t>ТУ 14-3Р-1430-2007 (стенка 16-22)</t>
  </si>
  <si>
    <t>Челябинск ч</t>
  </si>
  <si>
    <t xml:space="preserve">Гост 8732-78 1 шт </t>
  </si>
  <si>
    <t>ОБС 426</t>
  </si>
  <si>
    <t>3сп</t>
  </si>
  <si>
    <t xml:space="preserve">Гост 8732-78 </t>
  </si>
  <si>
    <t>30Г2</t>
  </si>
  <si>
    <t>Нержавеющий металлопрокат</t>
  </si>
  <si>
    <t>Гост 10706-76 12,08 м</t>
  </si>
  <si>
    <t>Челябинск Т</t>
  </si>
  <si>
    <t xml:space="preserve">лежалая 2шт . ОТТМ гр. Д  горячекатанная </t>
  </si>
  <si>
    <t>ОБС 146</t>
  </si>
  <si>
    <t>30ХГСА</t>
  </si>
  <si>
    <t>К56/К60</t>
  </si>
  <si>
    <t>ОБС 168</t>
  </si>
  <si>
    <t>бу 1шт</t>
  </si>
  <si>
    <t>4х5мфхс</t>
  </si>
  <si>
    <t>Гост 10706-76 1шт 9,79 м</t>
  </si>
  <si>
    <t>Гост 10706-76 09г2с API Spec 5L PSL2 12,37м</t>
  </si>
  <si>
    <t>Челябинск *</t>
  </si>
  <si>
    <t>ТУ 1381-076-0018654-2015 1 шт 8,74 м</t>
  </si>
  <si>
    <t>Челябинск Ц</t>
  </si>
  <si>
    <t>ОБС 120</t>
  </si>
  <si>
    <t>Гост 53366-2009</t>
  </si>
  <si>
    <t xml:space="preserve">Гост 10706-76 1 шт 11,61 м </t>
  </si>
  <si>
    <t>Челябинск м1</t>
  </si>
  <si>
    <t>Челябинск М1</t>
  </si>
  <si>
    <t>ТУ 14-3Р-125-2012 в ВУС изоляции 60 шт</t>
  </si>
  <si>
    <t>ОБС 102</t>
  </si>
  <si>
    <t>Гост 8732-75 2018г</t>
  </si>
  <si>
    <t>Челябинск ГК</t>
  </si>
  <si>
    <t>ст.3</t>
  </si>
  <si>
    <t>Челябинск ТН</t>
  </si>
  <si>
    <t>бесшовная 1шт бу</t>
  </si>
  <si>
    <t>С345</t>
  </si>
  <si>
    <t>ТУ 1381-012-05757848-2015 К60 1 шт 12,16м + 1 шт рез 7,65м</t>
  </si>
  <si>
    <t>Челябинск*</t>
  </si>
  <si>
    <t>Гост 10706-76 К60 2шт 11,94 м/11,95</t>
  </si>
  <si>
    <t>Гост 8732-78</t>
  </si>
  <si>
    <t>Гост 10705-80 1шт 12,01м</t>
  </si>
  <si>
    <t xml:space="preserve">Гост 10706-76 ЗТЗ 1 шт 12,05 м </t>
  </si>
  <si>
    <t>Гост 10705-80 ст.20 1 шт по 11,95м</t>
  </si>
  <si>
    <t>Челябинск СВ</t>
  </si>
  <si>
    <t>ТУ 14-3Р-1430-2007 5 шт</t>
  </si>
  <si>
    <t>ТУ 14-3р-124-2017 13хфа KCU и KCV при -60* прокат июль-август 2023г</t>
  </si>
  <si>
    <t>114</t>
  </si>
  <si>
    <t xml:space="preserve">ТУ 1319-1128-00186654-2012 09г2с </t>
  </si>
  <si>
    <t xml:space="preserve">Гост 8732-78 ст.20 в ВУС изоляции </t>
  </si>
  <si>
    <t>под заказ*</t>
  </si>
  <si>
    <t>Гост 10706-76 1шт рез 0,96м</t>
  </si>
  <si>
    <t xml:space="preserve">Гост 8732-78 4 шт </t>
  </si>
  <si>
    <t>Гост 8734-75 5шт по 6м</t>
  </si>
  <si>
    <t>Гост 8734-75 ст.20 1шт</t>
  </si>
  <si>
    <t>фильтра 2шт</t>
  </si>
  <si>
    <t xml:space="preserve">лежалая сварная 1шт </t>
  </si>
  <si>
    <t>Круг</t>
  </si>
  <si>
    <t>15шт по 3-4м</t>
  </si>
  <si>
    <t>Гост 10706-76 К56 2шт 11,36/11,72</t>
  </si>
  <si>
    <t xml:space="preserve">ГОСТ Р53366-2009 ОТТГ гр Д 9шт  новая </t>
  </si>
  <si>
    <t xml:space="preserve">бесшовная  лежак 27шт </t>
  </si>
  <si>
    <t>Челябинск**</t>
  </si>
  <si>
    <t xml:space="preserve">Гост 8732-78 13хфа 7 шт </t>
  </si>
  <si>
    <t>ТУ 14-156-107-2015 К60 2шт 12,15/12,03</t>
  </si>
  <si>
    <t>Гост 8732-78 ст.20 16шт 131,23м</t>
  </si>
  <si>
    <t>ТУ 27.2-00191135-014:2007 К50  1шт рез 1,79м</t>
  </si>
  <si>
    <t>Гост 8732-78 ПНТЗ 3 шт</t>
  </si>
  <si>
    <t>Гост 20295-85 17г1с 2шт 11,94/11,94</t>
  </si>
  <si>
    <t>ЧелябинскТЗ</t>
  </si>
  <si>
    <t>Гост 8732-78 ст.20 ВТЗ 3шт 35,4м</t>
  </si>
  <si>
    <t>Гост 8732-78 13хфа 3шт 11,71/11,36/11,39 + 1шт рез 9,37м</t>
  </si>
  <si>
    <t>Гост 8732-78 13хфа 1шт 10,5м</t>
  </si>
  <si>
    <t>ТУ 24.20.21.000-103-00186654-2017 К60 10,62м</t>
  </si>
  <si>
    <t>ТУ 14-3Р-124-2012 13хфа в ВУС изоляции 14шт</t>
  </si>
  <si>
    <t>Гост 8732-78 ст.20 1шт 3,26м рез</t>
  </si>
  <si>
    <t>Гост 8732-78 13хфа 1шт 9,56м</t>
  </si>
  <si>
    <t xml:space="preserve"> электросварная 1 шт 4,89м</t>
  </si>
  <si>
    <t>Гост 10706-76 К60 1шт 4,62м рез</t>
  </si>
  <si>
    <t>ТУ 14-3р-124-2012 13хфа 11,48//11,7/10,54м</t>
  </si>
  <si>
    <t xml:space="preserve">Гост 8732-78 ст.20 1шт </t>
  </si>
  <si>
    <t xml:space="preserve">Гост 8732-78 13хфа </t>
  </si>
  <si>
    <t>ТУ 1317-233-00147016-2002 13хфа 11,74м</t>
  </si>
  <si>
    <t>Гост 8732-78 13гфа  99шт 1107,35м</t>
  </si>
  <si>
    <t>Гост 20295-85 ст.20 2017год 5шт 60м</t>
  </si>
  <si>
    <t xml:space="preserve">Гост 10706-76 К60 </t>
  </si>
  <si>
    <t>Челябинск *Т</t>
  </si>
  <si>
    <r>
      <t>Гост 10706-76 К60 3</t>
    </r>
    <r>
      <rPr>
        <b/>
        <sz val="10"/>
        <rFont val="Arial"/>
        <family val="2"/>
      </rPr>
      <t xml:space="preserve"> шт 11,43/11,33/10,79</t>
    </r>
  </si>
  <si>
    <t xml:space="preserve">Гост 8734-75 35ХМФА  </t>
  </si>
  <si>
    <t xml:space="preserve">35ХМФА  </t>
  </si>
  <si>
    <t>Гост 8732-78 09г2с 2023 год 42шт 488,03м</t>
  </si>
  <si>
    <t>Челябинск НЕВ</t>
  </si>
  <si>
    <t>Гост 10706-76 1 шт 12,16м в ВУС изоляции</t>
  </si>
  <si>
    <t>09г2фб</t>
  </si>
  <si>
    <t>Гост 8732-78 2 шт торц фаска</t>
  </si>
  <si>
    <t>Гост 8732-78 09г2с ВТЗ 16шт (4шт на монт)</t>
  </si>
  <si>
    <t>Гост 32528-2013 ст.20 34шт 387,86м</t>
  </si>
  <si>
    <t>ТУ 1381-037-05757848-2013 К60 1шт 1,97м</t>
  </si>
  <si>
    <t xml:space="preserve">Гост 8732-78 09г2с куски </t>
  </si>
  <si>
    <t xml:space="preserve">Гост 10706-76 К60 1шт </t>
  </si>
  <si>
    <t>Гост 20295-85 1шт 11,2 м</t>
  </si>
  <si>
    <t>Гост 8732-78 13хфа 5шт 55,25м</t>
  </si>
  <si>
    <t>Гост 10706-76 К60 3шт 8,91/9,18/9,52 + 4,22/2,88/4,0/5,83/8,12/7,01/8,98</t>
  </si>
  <si>
    <t xml:space="preserve">ТУ 1319-1128-00186654-2012 09г2с 57шт 643,74м </t>
  </si>
  <si>
    <t>Гост 8732-78 13хфа 137шт</t>
  </si>
  <si>
    <t>Гост 10706-76 К60 2шт 12,02м/12,18м</t>
  </si>
  <si>
    <t>Гост 10706-76 К60 Д/О 1шт 3,1м</t>
  </si>
  <si>
    <t>Гост 10706-76 К52 Д/О 1шт 4,65м</t>
  </si>
  <si>
    <t>Гост 10706-76 К60 Д/О 1шт 3,7м</t>
  </si>
  <si>
    <t xml:space="preserve">Гост 10706-76 1шт 5,65 м </t>
  </si>
  <si>
    <t>Гост 10705-80 1шт 10,57 м</t>
  </si>
  <si>
    <t>Гост 10706-76 К60 1шт 11,38м 2023год</t>
  </si>
  <si>
    <t>Гост 10706-76 К60 1шт 11,36м</t>
  </si>
  <si>
    <t>К50</t>
  </si>
  <si>
    <t>Гост 10706-76 К50 1шт  11,77м 2023год</t>
  </si>
  <si>
    <t>Челябинск Т3*</t>
  </si>
  <si>
    <t>Челябинскт3</t>
  </si>
  <si>
    <t>Гост 8734-75 13хфа 52шт</t>
  </si>
  <si>
    <t>Гост 10706-76 К60 11,62м</t>
  </si>
  <si>
    <t>Гост 10706-76 К60 12,16м</t>
  </si>
  <si>
    <t>Гост 8732-78 09г2с с поп швом 10,38/10,59/10,68</t>
  </si>
  <si>
    <t xml:space="preserve">09г2с </t>
  </si>
  <si>
    <t xml:space="preserve">Гост 8732-78 ст.20 тмк 2шт +1шт 11,94м+2шт </t>
  </si>
  <si>
    <t>К60/Х70</t>
  </si>
  <si>
    <t>Челябинск ТЦ</t>
  </si>
  <si>
    <t>Гост 10706-76 ст.13ХФА 4шт 5,23/3,96/3,89/4,76 +1шт в изоляции 3,44м</t>
  </si>
  <si>
    <t>Гост 8732-78 ст.20 17шт</t>
  </si>
  <si>
    <t>Гост 8732-78 ст.20 5шт 10,88/10,91/11,16/10,94/10,83 +1шт рез 5,8м</t>
  </si>
  <si>
    <t xml:space="preserve">Гост 8732-78 ст.20 43шт </t>
  </si>
  <si>
    <t>Челябинск М</t>
  </si>
  <si>
    <t>Гост 8732-78 ст.20</t>
  </si>
  <si>
    <t>Гост 8732-78 ст.20 3шт 10,91/11,41/10,98</t>
  </si>
  <si>
    <t>Гост 10706-76 К60 3шт 12,04/11,69/11,98</t>
  </si>
  <si>
    <t>Гост 8732-78 ст.20 1шт 8,66м</t>
  </si>
  <si>
    <t>Гост 8732-78 ст.20 1шт+1шт 9,52м+1шт рез 7,01м</t>
  </si>
  <si>
    <t>Гост 8732-78 13хфа 55шт +23шт монт</t>
  </si>
  <si>
    <t>ОБС 178</t>
  </si>
  <si>
    <t>ГОСТ 31446-2017 N80  новая  1шт</t>
  </si>
  <si>
    <t xml:space="preserve">Гост 8732-78 2020 год 11 шт </t>
  </si>
  <si>
    <t xml:space="preserve">ТУ 14-3р-1430-2007 09г2с </t>
  </si>
  <si>
    <t>ТУ 1381-046-05757848-2009 К50 1 шт 11,78  + 1шт 11,35</t>
  </si>
  <si>
    <t>Гост 10706-76 К60/Х70 11,96м 2023год</t>
  </si>
  <si>
    <t>ТУ 14-3р-1128-2000 ВТЗ 09г2с 11,41/11,38/11,56/11,56/11,14 +1шт рез 6,13м</t>
  </si>
  <si>
    <t>Гост 8732-78 ст.20 9шт 11,59/10,82/11,42/11,38/11,28/11,84/11,85/11,49/11,45</t>
  </si>
  <si>
    <t>ст.20</t>
  </si>
  <si>
    <t>Гост 8732-78 ст.20 4шт +1шт 10,83м</t>
  </si>
  <si>
    <t>Гост 10706-76 К60  д.о. 2шт 3,43/2,68</t>
  </si>
  <si>
    <t>ТУ 14-3Р-1430-2007 ст.20/09г2с</t>
  </si>
  <si>
    <t>ст.20/09г2с</t>
  </si>
  <si>
    <t>3cп</t>
  </si>
  <si>
    <t>Челябинск*НЕВ</t>
  </si>
  <si>
    <t>Гост 10706-76 К56 1шт 11,73м</t>
  </si>
  <si>
    <t xml:space="preserve">Гост 8732-78 13хфа 3шт </t>
  </si>
  <si>
    <t xml:space="preserve">ТУ 1317-006.1-593377520-2003 13ХФА 88шт </t>
  </si>
  <si>
    <t>Гост 10706-76 3сп 11,42/11,93 + 1шт рез 6,69</t>
  </si>
  <si>
    <t>Гост 8732-78 191шт</t>
  </si>
  <si>
    <t xml:space="preserve">Гост 8732-78 09г2с 3шт  32,36м </t>
  </si>
  <si>
    <t>Гост 8732-78 09г2с 1шт 11,3м ВТЗ +13шт 146,07м + 38шт 434,33+9шт 11,68/11,69/11,24/11,7/11,7/11,83/11,45/11,47</t>
  </si>
  <si>
    <t>ООО "МЕТАЛЛУРГ ЦЕНТР"</t>
  </si>
  <si>
    <t>Гост 8732-78 09г2с 1шт 8,7м + 3шт 8,53/8,22 +1шт 10,55м+1шт 9,54м</t>
  </si>
  <si>
    <t>Гост 8732-78 09г2с 9шт 99,64м</t>
  </si>
  <si>
    <t xml:space="preserve">Гост 8732-78 09г2с 2шт + 13 шт 141,17 м </t>
  </si>
  <si>
    <r>
      <t>ТУ 14-3Р-125-2012 13гфа 6</t>
    </r>
    <r>
      <rPr>
        <sz val="10"/>
        <rFont val="Arial"/>
        <family val="2"/>
      </rPr>
      <t xml:space="preserve">шт </t>
    </r>
    <r>
      <rPr>
        <b/>
        <sz val="10"/>
        <rFont val="Arial"/>
        <family val="2"/>
      </rPr>
      <t xml:space="preserve"> +1 шт рез 1,68м </t>
    </r>
  </si>
  <si>
    <t>Гост 10706-76 К60 1 шт  6,6 м</t>
  </si>
  <si>
    <t>ту 14-3р-1128-2007 09г2с 9шт 106,19м</t>
  </si>
  <si>
    <t>ТУ 14-3Р-1430-2007 09г2с Д/О 4шт 8,84/5,74/2,38/1,23 +3шт 0,4+2,6+3</t>
  </si>
  <si>
    <t>Гост 8732-78 13хфа 34шт 391,65м</t>
  </si>
  <si>
    <t>Гост 8732-78 09г2с 7шт чтпз +1шт 9,45м</t>
  </si>
  <si>
    <t>ТУ 14-3Р-124-2012 13хфа 1шт 11,75м + 6шт 11,63/11,64/10,95/11,14/10,50/10,98+11,52 +8шт 11,52/11,36/11,75/10,67/11,21/11,71/11,75 +9шт 103,38м+16шт 185,51м</t>
  </si>
  <si>
    <t>Гост 20295-85 К60 1шт 11,98м</t>
  </si>
  <si>
    <t>восстановленная бш 3шт</t>
  </si>
  <si>
    <t>Гост 32528-2013 09г2с 33шт +33шт стз по ту +1шт 32528</t>
  </si>
  <si>
    <t xml:space="preserve">Гост 10705-80 09г2с </t>
  </si>
  <si>
    <t>Гост 8732-78 ст.20 4шт 11,11/10,67/11,07/11,17</t>
  </si>
  <si>
    <t>Гост 8732-78 09г2с 131шт +1шт рез 5,45м</t>
  </si>
  <si>
    <t xml:space="preserve">ТУ 14-3Р-124-2012 71шт </t>
  </si>
  <si>
    <t>Гост 8732-78 ст.20 2шт 21,25м</t>
  </si>
  <si>
    <t xml:space="preserve">Гост 8732-78 09г2с 125шт </t>
  </si>
  <si>
    <t>Гост 8732-78 09г2с 8шт 79,51м +46шт</t>
  </si>
  <si>
    <t>Гост 10706-76 К52 1шт 11,79м</t>
  </si>
  <si>
    <t>Гост 8734-75 09г2с 180шт</t>
  </si>
  <si>
    <t>ТУ 1381-076-00186654-2015 К60 1шт 11,79м +11,9м рез</t>
  </si>
  <si>
    <t>ТУ 14-3Р-125-2012 24шт 276,84м+1шт 11,65м</t>
  </si>
  <si>
    <t xml:space="preserve">Гост 8732-78 09г2с 34шт </t>
  </si>
  <si>
    <t>Гост 8732-78 13хфа 1шт 7,87м</t>
  </si>
  <si>
    <t>ТУ 14-3Р-124-2012 в ВУС изоляции 490 шт</t>
  </si>
  <si>
    <t>Гост 8732-78 09г2с СТЗ 2020г. 138шт</t>
  </si>
  <si>
    <t>Гост 8734-75 ст.20 2024г 3 пачки +22тн в пути</t>
  </si>
  <si>
    <t>Гост 8734-75 ст.20 2024г 3 пачки +24 тн в пути</t>
  </si>
  <si>
    <t xml:space="preserve">Челябинск ТЦ </t>
  </si>
  <si>
    <t>Гост 8732-78 09г2с  1шт 11,42м</t>
  </si>
  <si>
    <t>Гост 8732-79</t>
  </si>
  <si>
    <t>Гост 8732-78 09г2с 2шт 11,64/11,37</t>
  </si>
  <si>
    <t>Гост 8732-78 09г2с 1шт 11,1м</t>
  </si>
  <si>
    <t>Челябинск нев</t>
  </si>
  <si>
    <t>Гост 8732-78 09г2с 1шт 12,12м</t>
  </si>
  <si>
    <t>Гост 8732-78 ст.20 1шт 9,81м</t>
  </si>
  <si>
    <t>Гост 8732-78 ст.20 1шт 10,99м</t>
  </si>
  <si>
    <t>Гост 8732-78 ст.20 1шт 8,84м</t>
  </si>
  <si>
    <t>Челябинск Нев</t>
  </si>
  <si>
    <t>Гост 8732-78 ст.20 14шт 147,7м</t>
  </si>
  <si>
    <t>Челябинск мц</t>
  </si>
  <si>
    <t>Гост 8732-78 ст.20 135шт 1490,68м</t>
  </si>
  <si>
    <t>Гост 8732-78 ст.20 2шт 23,43м</t>
  </si>
  <si>
    <t>Гост 8732-78 ст.20 16шт 164,41м</t>
  </si>
  <si>
    <t>Гост 8732-78 ст.20 75шт 846,33м</t>
  </si>
  <si>
    <t>Челябинск МЦ</t>
  </si>
  <si>
    <t>Гост 8732-78 ст.20 6шт 64,57м</t>
  </si>
  <si>
    <t>Гост 8732-78 09г2с 8шт 11,39/11,41/10,59/8,9/9,01/8,65/8,7/9,0</t>
  </si>
  <si>
    <t>Гост 8732-78 ст.09г2с 2шт 11,6м/11,7</t>
  </si>
  <si>
    <t>Гост 8732-78 09г2с 9шт  99,16м +4шт 10,42/10/10,22/10,36+8шт 10,04/10,1/10,61/10,08/11,59/10,96/11,62/11,84 +4шт 7,5/2,43/4,87/4,6</t>
  </si>
  <si>
    <t>Гост 8732-78 09г2с 4шт 10,45/10,26/10,12/9,58+4шт 10,12/11,75/11,3/11,77</t>
  </si>
  <si>
    <t>Гост 8732-78 09г2с 2шт 11,81/11,81</t>
  </si>
  <si>
    <t>Гост 8732-78 09г2с 3шт 10,3/10,37/10,45</t>
  </si>
  <si>
    <t>Гост 8732-78 09г2с 2шт 11,34/10,61</t>
  </si>
  <si>
    <t>Гост 8732-78 ст.20 1шт  10,45м +д/о 3,42/3,38/6,57/5,36</t>
  </si>
  <si>
    <t>Гост 8732-78 10шт</t>
  </si>
  <si>
    <t xml:space="preserve">ту 14-3р-1128-2007 09г2с 28шт </t>
  </si>
  <si>
    <t xml:space="preserve">Гост 8732-78 09г2с +1шт реализ 11,38м + 3шт 11,24/11,44/11,62 +6шт 8,85/10,15/10,84/9,79/10,71/7,34рез </t>
  </si>
  <si>
    <t xml:space="preserve">Гост 10706-76 К52 2шт 1шт 11,68м +1шт рез 5,8м </t>
  </si>
  <si>
    <t>Гост 8732-78 09г2с 47шт +59шт+61шт</t>
  </si>
  <si>
    <t>оплачена</t>
  </si>
  <si>
    <t>Прайс-лист от 12.04.2024</t>
  </si>
  <si>
    <t>ТУ 1381-003-47666425-2006 К60 1шт 4,69м</t>
  </si>
  <si>
    <t>Гост 8732-78 09г2с 21шт</t>
  </si>
  <si>
    <t>Гост 8732-78 09г2с 1шт</t>
  </si>
  <si>
    <t>Гост Р53383-2009 09г2с 1шт рез 3,1м</t>
  </si>
  <si>
    <t>Гост 20295-85 К52 5шт 12,16/11,91/12,15/12,15/12</t>
  </si>
  <si>
    <t xml:space="preserve">Гост 8732-78 09г2с ВТЗ 77шт +134шт тагмет +52шт СТЗ +20 шт </t>
  </si>
  <si>
    <t>Гост 8732-78 09г2с 9шт 107м +5шт 58,01м +2шт 11,75/11,76+1шт 9,31</t>
  </si>
  <si>
    <t>ТУ 14-3Р-124-2012 13ХФА 11шт 124,96м</t>
  </si>
  <si>
    <t>Гост 8732-78 13хфа 2шт +1шт рез 5,44м</t>
  </si>
  <si>
    <t>Гост 8732-78 13хфа 7шт</t>
  </si>
  <si>
    <t>Гост 8732-78 ст.20 224шт 2286,36м  +8,07м рез</t>
  </si>
  <si>
    <t>Гост 8732-78 4шт</t>
  </si>
  <si>
    <t>Гост 8732-78 ст.09гфб 2шт тор фаска 8,03/8,19</t>
  </si>
  <si>
    <t xml:space="preserve">Гост 8732-78 ст.20 6шт 11,61/10,62/10,61/10,47/10,6/10,6 </t>
  </si>
  <si>
    <t>Гост 8732-78 ст.20 5шт 11,54/11,58/11,2/11,21/11,26</t>
  </si>
  <si>
    <t xml:space="preserve">Гост 8732-78 09г2с 4шт </t>
  </si>
  <si>
    <t>Гост 8734-75 ст.20 2024г 2 пачки +21тн в пути</t>
  </si>
  <si>
    <t xml:space="preserve">Гост 8732-78 ст.20 1шт 9,62м </t>
  </si>
  <si>
    <t>Гост 8732-78 09г2с 2шт 9,6/9,67 на монт</t>
  </si>
  <si>
    <t>Гост 8732-78 09г2с 1шт 10,25м на монт</t>
  </si>
  <si>
    <t>Гост 8732-78 ст.20 3шт 11,18/11,19/5,52 2шт на монт</t>
  </si>
  <si>
    <t>Гост 10706-76 ст.17г1с 12шт 11,68/11,64/11,67/11,67/11,7/11,67/11,65/11,65/12/11,67/11,65 +1шт рез 11,66+4шт 11,1/11,69/11,67/11,67</t>
  </si>
  <si>
    <t xml:space="preserve">Гост 8732-78 09г2с 43шт </t>
  </si>
  <si>
    <t>ТУ 1381-012-05757848-2015 К60 2шт 11,5/11,35</t>
  </si>
  <si>
    <r>
      <rPr>
        <b/>
        <sz val="18"/>
        <color indexed="8"/>
        <rFont val="Calibri"/>
        <family val="2"/>
      </rPr>
      <t xml:space="preserve"> </t>
    </r>
    <r>
      <rPr>
        <b/>
        <sz val="18"/>
        <color indexed="18"/>
        <rFont val="Calibri"/>
        <family val="2"/>
      </rPr>
      <t xml:space="preserve"> </t>
    </r>
    <r>
      <rPr>
        <b/>
        <sz val="22"/>
        <color indexed="56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22"/>
        <color indexed="10"/>
        <rFont val="Calibri"/>
        <family val="2"/>
      </rPr>
      <t xml:space="preserve">                      </t>
    </r>
    <r>
      <rPr>
        <b/>
        <sz val="28"/>
        <color indexed="8"/>
        <rFont val="Calibri"/>
        <family val="2"/>
      </rPr>
      <t>тел.+7-966-702-63-90 Александр</t>
    </r>
    <r>
      <rPr>
        <b/>
        <sz val="22"/>
        <color indexed="8"/>
        <rFont val="Calibri"/>
        <family val="2"/>
      </rPr>
      <t xml:space="preserve">            </t>
    </r>
    <r>
      <rPr>
        <b/>
        <sz val="24"/>
        <color indexed="8"/>
        <rFont val="Calibri"/>
        <family val="2"/>
      </rPr>
      <t xml:space="preserve">эл.почта 89667026390@mail.ru </t>
    </r>
    <r>
      <rPr>
        <b/>
        <sz val="14"/>
        <color indexed="8"/>
        <rFont val="Calibri"/>
        <family val="2"/>
      </rPr>
      <t xml:space="preserve">
</t>
    </r>
    <r>
      <rPr>
        <b/>
        <sz val="22"/>
        <color indexed="8"/>
        <rFont val="Calibri"/>
        <family val="2"/>
      </rPr>
      <t xml:space="preserve">Офис: г.Челябинск ул.Молодогвардейцев д.7 корпус 3  оф.700 </t>
    </r>
    <r>
      <rPr>
        <b/>
        <sz val="22"/>
        <color indexed="56"/>
        <rFont val="Calibri"/>
        <family val="2"/>
      </rPr>
      <t xml:space="preserve">                              </t>
    </r>
    <r>
      <rPr>
        <b/>
        <sz val="22"/>
        <color indexed="8"/>
        <rFont val="Calibri"/>
        <family val="2"/>
      </rPr>
      <t xml:space="preserve">
Склад: г.Челябинск Копейское Шоссе 48                                                                                                                                                                   Организуем доставку в любой регион РФ авто и ЖД транспортом</t>
    </r>
    <r>
      <rPr>
        <b/>
        <sz val="14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</si>
</sst>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;[Red]0.000"/>
    <numFmt numFmtId="180" formatCode="0.0;[Red]0.0"/>
    <numFmt numFmtId="181" formatCode="0.00;[Red]0.00"/>
    <numFmt numFmtId="182" formatCode="0.0"/>
    <numFmt numFmtId="183" formatCode="[$-FC19]d\ mmmm\ yyyy\ &quot;г.&quot;"/>
    <numFmt numFmtId="184" formatCode="#,##0_р_."/>
    <numFmt numFmtId="185" formatCode="0;[Red]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22"/>
      <color indexed="56"/>
      <name val="Calibri"/>
      <family val="2"/>
    </font>
    <font>
      <b/>
      <sz val="18"/>
      <color indexed="8"/>
      <name val="Calibri"/>
      <family val="2"/>
    </font>
    <font>
      <b/>
      <sz val="18"/>
      <color indexed="18"/>
      <name val="Calibri"/>
      <family val="2"/>
    </font>
    <font>
      <sz val="10"/>
      <color indexed="8"/>
      <name val="Arial"/>
      <family val="2"/>
    </font>
    <font>
      <b/>
      <sz val="22"/>
      <color indexed="10"/>
      <name val="Calibri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22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48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b/>
      <sz val="60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36"/>
      <color indexed="8"/>
      <name val="Times New Roman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2"/>
      <color theme="1"/>
      <name val="Arial"/>
      <family val="2"/>
    </font>
    <font>
      <b/>
      <sz val="48"/>
      <color rgb="FF000000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554"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2" borderId="10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vertical="center" textRotation="90" wrapText="1"/>
    </xf>
    <xf numFmtId="0" fontId="7" fillId="32" borderId="12" xfId="0" applyFont="1" applyFill="1" applyBorder="1" applyAlignment="1">
      <alignment vertical="center" textRotation="90" wrapText="1"/>
    </xf>
    <xf numFmtId="0" fontId="7" fillId="33" borderId="10" xfId="0" applyFont="1" applyFill="1" applyBorder="1" applyAlignment="1">
      <alignment vertical="center" textRotation="90" wrapText="1"/>
    </xf>
    <xf numFmtId="0" fontId="7" fillId="33" borderId="11" xfId="0" applyFont="1" applyFill="1" applyBorder="1" applyAlignment="1">
      <alignment vertical="center" textRotation="90" wrapText="1"/>
    </xf>
    <xf numFmtId="0" fontId="7" fillId="33" borderId="13" xfId="0" applyFont="1" applyFill="1" applyBorder="1" applyAlignment="1">
      <alignment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178" fontId="11" fillId="34" borderId="16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178" fontId="15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178" fontId="11" fillId="34" borderId="20" xfId="0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left" vertical="center"/>
    </xf>
    <xf numFmtId="0" fontId="11" fillId="34" borderId="38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178" fontId="11" fillId="34" borderId="17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78" fontId="11" fillId="34" borderId="18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0" fontId="11" fillId="0" borderId="37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 wrapText="1"/>
    </xf>
    <xf numFmtId="0" fontId="15" fillId="34" borderId="2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178" fontId="11" fillId="0" borderId="17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5" fillId="34" borderId="18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178" fontId="15" fillId="34" borderId="16" xfId="0" applyNumberFormat="1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9" fillId="0" borderId="37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/>
    </xf>
    <xf numFmtId="0" fontId="11" fillId="34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left" vertical="center"/>
    </xf>
    <xf numFmtId="178" fontId="15" fillId="0" borderId="29" xfId="0" applyNumberFormat="1" applyFont="1" applyFill="1" applyBorder="1" applyAlignment="1">
      <alignment horizontal="center" vertical="center"/>
    </xf>
    <xf numFmtId="0" fontId="15" fillId="34" borderId="17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center" vertical="center"/>
    </xf>
    <xf numFmtId="178" fontId="11" fillId="35" borderId="20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/>
    </xf>
    <xf numFmtId="178" fontId="11" fillId="34" borderId="29" xfId="0" applyNumberFormat="1" applyFont="1" applyFill="1" applyBorder="1" applyAlignment="1">
      <alignment horizontal="center" vertical="center"/>
    </xf>
    <xf numFmtId="178" fontId="11" fillId="35" borderId="18" xfId="0" applyNumberFormat="1" applyFont="1" applyFill="1" applyBorder="1" applyAlignment="1">
      <alignment horizontal="center" vertical="center"/>
    </xf>
    <xf numFmtId="178" fontId="11" fillId="35" borderId="16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182" fontId="13" fillId="0" borderId="16" xfId="0" applyNumberFormat="1" applyFont="1" applyFill="1" applyBorder="1" applyAlignment="1">
      <alignment horizontal="center" vertical="center" wrapText="1"/>
    </xf>
    <xf numFmtId="0" fontId="68" fillId="0" borderId="37" xfId="0" applyFont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/>
    </xf>
    <xf numFmtId="0" fontId="69" fillId="0" borderId="29" xfId="0" applyFont="1" applyBorder="1" applyAlignment="1">
      <alignment horizontal="center" vertical="center"/>
    </xf>
    <xf numFmtId="182" fontId="13" fillId="34" borderId="2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82" fontId="13" fillId="34" borderId="16" xfId="0" applyNumberFormat="1" applyFont="1" applyFill="1" applyBorder="1" applyAlignment="1">
      <alignment horizontal="center" vertical="center" wrapText="1"/>
    </xf>
    <xf numFmtId="0" fontId="11" fillId="34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left" vertical="center"/>
    </xf>
    <xf numFmtId="0" fontId="12" fillId="34" borderId="16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4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178" fontId="15" fillId="0" borderId="40" xfId="0" applyNumberFormat="1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69" fillId="34" borderId="40" xfId="0" applyFont="1" applyFill="1" applyBorder="1" applyAlignment="1">
      <alignment horizontal="center" vertic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29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/>
    </xf>
    <xf numFmtId="0" fontId="11" fillId="0" borderId="4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178" fontId="68" fillId="35" borderId="40" xfId="0" applyNumberFormat="1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178" fontId="15" fillId="35" borderId="18" xfId="0" applyNumberFormat="1" applyFont="1" applyFill="1" applyBorder="1" applyAlignment="1">
      <alignment horizontal="center" vertical="center"/>
    </xf>
    <xf numFmtId="182" fontId="13" fillId="0" borderId="18" xfId="0" applyNumberFormat="1" applyFont="1" applyFill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1" fillId="34" borderId="51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left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178" fontId="11" fillId="34" borderId="28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wrapText="1"/>
    </xf>
    <xf numFmtId="178" fontId="15" fillId="35" borderId="20" xfId="0" applyNumberFormat="1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5" fillId="34" borderId="20" xfId="0" applyFont="1" applyFill="1" applyBorder="1" applyAlignment="1">
      <alignment horizontal="center" vertical="center" wrapText="1"/>
    </xf>
    <xf numFmtId="0" fontId="12" fillId="34" borderId="51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/>
    </xf>
    <xf numFmtId="0" fontId="15" fillId="34" borderId="51" xfId="0" applyFont="1" applyFill="1" applyBorder="1" applyAlignment="1">
      <alignment horizontal="center" vertical="center"/>
    </xf>
    <xf numFmtId="0" fontId="12" fillId="34" borderId="18" xfId="0" applyNumberFormat="1" applyFont="1" applyFill="1" applyBorder="1" applyAlignment="1">
      <alignment horizontal="center" vertical="center" wrapText="1"/>
    </xf>
    <xf numFmtId="0" fontId="15" fillId="34" borderId="31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left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38" xfId="0" applyFont="1" applyBorder="1" applyAlignment="1">
      <alignment horizontal="center"/>
    </xf>
    <xf numFmtId="179" fontId="4" fillId="0" borderId="38" xfId="0" applyNumberFormat="1" applyFont="1" applyBorder="1" applyAlignment="1">
      <alignment horizontal="center"/>
    </xf>
    <xf numFmtId="0" fontId="4" fillId="0" borderId="4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/>
    </xf>
    <xf numFmtId="0" fontId="15" fillId="34" borderId="56" xfId="0" applyFont="1" applyFill="1" applyBorder="1" applyAlignment="1">
      <alignment horizontal="center" vertical="center"/>
    </xf>
    <xf numFmtId="178" fontId="15" fillId="35" borderId="16" xfId="0" applyNumberFormat="1" applyFont="1" applyFill="1" applyBorder="1" applyAlignment="1">
      <alignment horizontal="center" vertical="center"/>
    </xf>
    <xf numFmtId="0" fontId="69" fillId="34" borderId="12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left" vertical="center" wrapText="1"/>
    </xf>
    <xf numFmtId="178" fontId="15" fillId="0" borderId="41" xfId="0" applyNumberFormat="1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 wrapText="1"/>
    </xf>
    <xf numFmtId="0" fontId="69" fillId="34" borderId="41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center" wrapText="1"/>
    </xf>
    <xf numFmtId="178" fontId="15" fillId="35" borderId="51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78" fontId="68" fillId="35" borderId="51" xfId="0" applyNumberFormat="1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178" fontId="68" fillId="35" borderId="21" xfId="0" applyNumberFormat="1" applyFont="1" applyFill="1" applyBorder="1" applyAlignment="1">
      <alignment horizontal="center" vertical="center"/>
    </xf>
    <xf numFmtId="0" fontId="15" fillId="34" borderId="38" xfId="0" applyFont="1" applyFill="1" applyBorder="1" applyAlignment="1">
      <alignment horizontal="left" vertical="center"/>
    </xf>
    <xf numFmtId="182" fontId="13" fillId="34" borderId="17" xfId="0" applyNumberFormat="1" applyFont="1" applyFill="1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172" fontId="11" fillId="0" borderId="20" xfId="0" applyNumberFormat="1" applyFont="1" applyFill="1" applyBorder="1" applyAlignment="1">
      <alignment horizontal="left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left" vertical="center"/>
    </xf>
    <xf numFmtId="0" fontId="11" fillId="34" borderId="31" xfId="0" applyFont="1" applyFill="1" applyBorder="1" applyAlignment="1">
      <alignment horizontal="left" vertical="center"/>
    </xf>
    <xf numFmtId="0" fontId="15" fillId="0" borderId="52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178" fontId="15" fillId="34" borderId="29" xfId="0" applyNumberFormat="1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2" fillId="34" borderId="28" xfId="0" applyFont="1" applyFill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0" fontId="11" fillId="0" borderId="38" xfId="0" applyFont="1" applyFill="1" applyBorder="1" applyAlignment="1">
      <alignment horizontal="left" vertical="center"/>
    </xf>
    <xf numFmtId="0" fontId="68" fillId="0" borderId="38" xfId="0" applyFont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/>
    </xf>
    <xf numFmtId="0" fontId="12" fillId="34" borderId="16" xfId="0" applyNumberFormat="1" applyFont="1" applyFill="1" applyBorder="1" applyAlignment="1">
      <alignment horizontal="center" vertical="center" wrapText="1"/>
    </xf>
    <xf numFmtId="178" fontId="15" fillId="0" borderId="16" xfId="0" applyNumberFormat="1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left" vertical="center" wrapText="1"/>
    </xf>
    <xf numFmtId="182" fontId="13" fillId="34" borderId="21" xfId="0" applyNumberFormat="1" applyFont="1" applyFill="1" applyBorder="1" applyAlignment="1">
      <alignment horizontal="center" vertical="center" wrapText="1"/>
    </xf>
    <xf numFmtId="0" fontId="11" fillId="34" borderId="4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68" fillId="0" borderId="42" xfId="0" applyFont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60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2" fillId="34" borderId="20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 wrapText="1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63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49" fontId="12" fillId="34" borderId="29" xfId="0" applyNumberFormat="1" applyFont="1" applyFill="1" applyBorder="1" applyAlignment="1">
      <alignment horizontal="center" vertical="center" wrapText="1"/>
    </xf>
    <xf numFmtId="0" fontId="15" fillId="36" borderId="29" xfId="0" applyFont="1" applyFill="1" applyBorder="1" applyAlignment="1">
      <alignment horizontal="center" vertical="center"/>
    </xf>
    <xf numFmtId="0" fontId="15" fillId="34" borderId="29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5" fillId="34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178" fontId="11" fillId="35" borderId="29" xfId="0" applyNumberFormat="1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 wrapText="1"/>
    </xf>
    <xf numFmtId="0" fontId="70" fillId="0" borderId="16" xfId="0" applyFont="1" applyBorder="1" applyAlignment="1">
      <alignment horizontal="center" vertical="center" wrapText="1"/>
    </xf>
    <xf numFmtId="178" fontId="11" fillId="0" borderId="21" xfId="0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182" fontId="13" fillId="23" borderId="18" xfId="0" applyNumberFormat="1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70" fillId="0" borderId="19" xfId="0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left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178" fontId="15" fillId="35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49" fontId="69" fillId="0" borderId="14" xfId="0" applyNumberFormat="1" applyFont="1" applyBorder="1" applyAlignment="1">
      <alignment horizontal="center" vertical="center" wrapText="1"/>
    </xf>
    <xf numFmtId="49" fontId="69" fillId="0" borderId="46" xfId="0" applyNumberFormat="1" applyFont="1" applyBorder="1" applyAlignment="1">
      <alignment horizontal="center" vertical="center" wrapText="1"/>
    </xf>
    <xf numFmtId="49" fontId="69" fillId="0" borderId="59" xfId="0" applyNumberFormat="1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178" fontId="68" fillId="34" borderId="17" xfId="0" applyNumberFormat="1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68" fillId="0" borderId="1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178" fontId="15" fillId="35" borderId="29" xfId="0" applyNumberFormat="1" applyFont="1" applyFill="1" applyBorder="1" applyAlignment="1">
      <alignment horizontal="center" vertical="center"/>
    </xf>
    <xf numFmtId="0" fontId="13" fillId="19" borderId="18" xfId="0" applyFont="1" applyFill="1" applyBorder="1" applyAlignment="1">
      <alignment horizontal="center" vertical="center" wrapText="1"/>
    </xf>
    <xf numFmtId="182" fontId="13" fillId="34" borderId="28" xfId="0" applyNumberFormat="1" applyFont="1" applyFill="1" applyBorder="1" applyAlignment="1">
      <alignment horizontal="center" vertical="center" wrapText="1"/>
    </xf>
    <xf numFmtId="178" fontId="15" fillId="34" borderId="17" xfId="0" applyNumberFormat="1" applyFont="1" applyFill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center" wrapText="1"/>
    </xf>
    <xf numFmtId="178" fontId="11" fillId="0" borderId="28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178" fontId="68" fillId="35" borderId="28" xfId="0" applyNumberFormat="1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1" fillId="0" borderId="19" xfId="0" applyFont="1" applyFill="1" applyBorder="1" applyAlignment="1">
      <alignment horizontal="left" vertical="center"/>
    </xf>
    <xf numFmtId="0" fontId="11" fillId="36" borderId="17" xfId="0" applyFont="1" applyFill="1" applyBorder="1" applyAlignment="1">
      <alignment horizontal="center" vertical="center"/>
    </xf>
    <xf numFmtId="0" fontId="11" fillId="36" borderId="16" xfId="0" applyFont="1" applyFill="1" applyBorder="1" applyAlignment="1">
      <alignment horizontal="center" vertical="center"/>
    </xf>
    <xf numFmtId="178" fontId="11" fillId="36" borderId="16" xfId="0" applyNumberFormat="1" applyFont="1" applyFill="1" applyBorder="1" applyAlignment="1">
      <alignment horizontal="center" vertical="center"/>
    </xf>
    <xf numFmtId="178" fontId="11" fillId="0" borderId="29" xfId="0" applyNumberFormat="1" applyFont="1" applyFill="1" applyBorder="1" applyAlignment="1">
      <alignment horizontal="center" vertical="center"/>
    </xf>
    <xf numFmtId="172" fontId="11" fillId="0" borderId="17" xfId="0" applyNumberFormat="1" applyFont="1" applyFill="1" applyBorder="1" applyAlignment="1">
      <alignment horizontal="left" vertical="center" wrapText="1"/>
    </xf>
    <xf numFmtId="179" fontId="11" fillId="0" borderId="16" xfId="0" applyNumberFormat="1" applyFont="1" applyFill="1" applyBorder="1" applyAlignment="1">
      <alignment horizontal="center" vertical="center"/>
    </xf>
    <xf numFmtId="179" fontId="11" fillId="34" borderId="17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left" vertical="center"/>
    </xf>
    <xf numFmtId="178" fontId="11" fillId="36" borderId="20" xfId="0" applyNumberFormat="1" applyFont="1" applyFill="1" applyBorder="1" applyAlignment="1">
      <alignment horizontal="center" vertical="center"/>
    </xf>
    <xf numFmtId="0" fontId="69" fillId="0" borderId="51" xfId="0" applyFont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 wrapText="1"/>
    </xf>
    <xf numFmtId="178" fontId="15" fillId="34" borderId="18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178" fontId="15" fillId="34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178" fontId="11" fillId="0" borderId="59" xfId="0" applyNumberFormat="1" applyFont="1" applyFill="1" applyBorder="1" applyAlignment="1">
      <alignment horizontal="center" vertical="center"/>
    </xf>
    <xf numFmtId="178" fontId="11" fillId="34" borderId="59" xfId="0" applyNumberFormat="1" applyFont="1" applyFill="1" applyBorder="1" applyAlignment="1">
      <alignment horizontal="center" vertical="center"/>
    </xf>
    <xf numFmtId="178" fontId="15" fillId="34" borderId="59" xfId="0" applyNumberFormat="1" applyFont="1" applyFill="1" applyBorder="1" applyAlignment="1">
      <alignment horizontal="center" vertical="center"/>
    </xf>
    <xf numFmtId="178" fontId="15" fillId="34" borderId="57" xfId="0" applyNumberFormat="1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5" fillId="0" borderId="17" xfId="0" applyFont="1" applyBorder="1" applyAlignment="1">
      <alignment/>
    </xf>
    <xf numFmtId="0" fontId="11" fillId="34" borderId="66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182" fontId="11" fillId="34" borderId="28" xfId="0" applyNumberFormat="1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/>
    </xf>
    <xf numFmtId="178" fontId="11" fillId="0" borderId="51" xfId="0" applyNumberFormat="1" applyFont="1" applyFill="1" applyBorder="1" applyAlignment="1">
      <alignment horizontal="center" vertical="center"/>
    </xf>
    <xf numFmtId="0" fontId="11" fillId="0" borderId="51" xfId="0" applyFont="1" applyFill="1" applyBorder="1" applyAlignment="1">
      <alignment horizontal="center" vertical="center" wrapText="1"/>
    </xf>
    <xf numFmtId="182" fontId="11" fillId="34" borderId="29" xfId="0" applyNumberFormat="1" applyFont="1" applyFill="1" applyBorder="1" applyAlignment="1">
      <alignment horizontal="center" vertical="center" wrapText="1"/>
    </xf>
    <xf numFmtId="182" fontId="11" fillId="34" borderId="51" xfId="0" applyNumberFormat="1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8" fontId="11" fillId="35" borderId="17" xfId="0" applyNumberFormat="1" applyFont="1" applyFill="1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/>
    </xf>
    <xf numFmtId="0" fontId="11" fillId="34" borderId="36" xfId="0" applyFont="1" applyFill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69" fillId="0" borderId="28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34" borderId="41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/>
    </xf>
    <xf numFmtId="0" fontId="11" fillId="0" borderId="14" xfId="0" applyFont="1" applyFill="1" applyBorder="1" applyAlignment="1">
      <alignment horizontal="left" vertical="center"/>
    </xf>
    <xf numFmtId="0" fontId="15" fillId="0" borderId="30" xfId="0" applyFont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19" fillId="0" borderId="6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left" vertical="center"/>
    </xf>
    <xf numFmtId="178" fontId="68" fillId="35" borderId="17" xfId="0" applyNumberFormat="1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left" vertical="center"/>
    </xf>
    <xf numFmtId="178" fontId="11" fillId="34" borderId="21" xfId="0" applyNumberFormat="1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70" fillId="0" borderId="37" xfId="0" applyFont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12" fillId="34" borderId="21" xfId="0" applyNumberFormat="1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left" vertical="center"/>
    </xf>
    <xf numFmtId="178" fontId="15" fillId="0" borderId="21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left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 wrapText="1"/>
    </xf>
    <xf numFmtId="0" fontId="11" fillId="36" borderId="43" xfId="0" applyFont="1" applyFill="1" applyBorder="1" applyAlignment="1">
      <alignment horizontal="center" vertical="center"/>
    </xf>
    <xf numFmtId="0" fontId="11" fillId="36" borderId="32" xfId="0" applyFont="1" applyFill="1" applyBorder="1" applyAlignment="1">
      <alignment horizontal="center" vertical="center"/>
    </xf>
    <xf numFmtId="0" fontId="11" fillId="36" borderId="33" xfId="0" applyFont="1" applyFill="1" applyBorder="1" applyAlignment="1">
      <alignment horizontal="center" vertical="center"/>
    </xf>
    <xf numFmtId="0" fontId="11" fillId="36" borderId="34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0" xfId="0" applyFont="1" applyFill="1" applyBorder="1" applyAlignment="1">
      <alignment horizontal="center" vertical="center"/>
    </xf>
    <xf numFmtId="0" fontId="12" fillId="34" borderId="17" xfId="0" applyNumberFormat="1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left" vertical="center"/>
    </xf>
    <xf numFmtId="178" fontId="15" fillId="0" borderId="17" xfId="0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34" borderId="42" xfId="0" applyFont="1" applyFill="1" applyBorder="1" applyAlignment="1">
      <alignment horizontal="center" vertical="center" wrapText="1"/>
    </xf>
    <xf numFmtId="182" fontId="13" fillId="34" borderId="18" xfId="0" applyNumberFormat="1" applyFont="1" applyFill="1" applyBorder="1" applyAlignment="1">
      <alignment horizontal="center" vertical="center" wrapText="1"/>
    </xf>
    <xf numFmtId="0" fontId="69" fillId="0" borderId="28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left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65" xfId="0" applyFont="1" applyFill="1" applyBorder="1" applyAlignment="1">
      <alignment horizontal="center" vertical="center"/>
    </xf>
    <xf numFmtId="0" fontId="12" fillId="34" borderId="55" xfId="0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left" vertical="center" wrapText="1"/>
    </xf>
    <xf numFmtId="0" fontId="15" fillId="34" borderId="38" xfId="0" applyFont="1" applyFill="1" applyBorder="1" applyAlignment="1">
      <alignment horizontal="center" vertical="center" wrapText="1"/>
    </xf>
    <xf numFmtId="0" fontId="15" fillId="34" borderId="45" xfId="0" applyFont="1" applyFill="1" applyBorder="1" applyAlignment="1">
      <alignment horizontal="center" vertical="center"/>
    </xf>
    <xf numFmtId="0" fontId="13" fillId="34" borderId="40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/>
    </xf>
    <xf numFmtId="178" fontId="11" fillId="0" borderId="14" xfId="0" applyNumberFormat="1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/>
    </xf>
    <xf numFmtId="178" fontId="68" fillId="35" borderId="16" xfId="0" applyNumberFormat="1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1" fillId="34" borderId="25" xfId="0" applyFont="1" applyFill="1" applyBorder="1" applyAlignment="1">
      <alignment horizontal="center" vertical="center"/>
    </xf>
    <xf numFmtId="178" fontId="11" fillId="34" borderId="40" xfId="0" applyNumberFormat="1" applyFont="1" applyFill="1" applyBorder="1" applyAlignment="1">
      <alignment horizontal="center" vertical="center"/>
    </xf>
    <xf numFmtId="0" fontId="15" fillId="34" borderId="40" xfId="0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horizontal="left" vertical="center"/>
    </xf>
    <xf numFmtId="0" fontId="15" fillId="34" borderId="21" xfId="0" applyFont="1" applyFill="1" applyBorder="1" applyAlignment="1">
      <alignment horizontal="left" vertical="center"/>
    </xf>
    <xf numFmtId="0" fontId="11" fillId="34" borderId="3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179" fontId="10" fillId="0" borderId="17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 wrapText="1"/>
    </xf>
    <xf numFmtId="0" fontId="15" fillId="36" borderId="21" xfId="0" applyFont="1" applyFill="1" applyBorder="1" applyAlignment="1">
      <alignment horizontal="left" vertical="center" wrapText="1"/>
    </xf>
    <xf numFmtId="0" fontId="15" fillId="36" borderId="21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 wrapText="1"/>
    </xf>
    <xf numFmtId="178" fontId="15" fillId="36" borderId="21" xfId="0" applyNumberFormat="1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/>
    </xf>
    <xf numFmtId="0" fontId="15" fillId="36" borderId="21" xfId="0" applyFont="1" applyFill="1" applyBorder="1" applyAlignment="1">
      <alignment horizontal="center" vertical="center" wrapText="1"/>
    </xf>
    <xf numFmtId="0" fontId="69" fillId="0" borderId="51" xfId="0" applyFont="1" applyBorder="1" applyAlignment="1">
      <alignment horizontal="center" vertical="center"/>
    </xf>
    <xf numFmtId="0" fontId="69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69" fillId="34" borderId="5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9" fillId="34" borderId="5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1" fillId="36" borderId="55" xfId="0" applyFont="1" applyFill="1" applyBorder="1" applyAlignment="1">
      <alignment horizontal="center" vertical="center"/>
    </xf>
    <xf numFmtId="0" fontId="71" fillId="36" borderId="38" xfId="0" applyFont="1" applyFill="1" applyBorder="1" applyAlignment="1">
      <alignment horizontal="center" vertical="center"/>
    </xf>
    <xf numFmtId="0" fontId="71" fillId="36" borderId="45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2" xfId="0" applyFont="1" applyFill="1" applyBorder="1" applyAlignment="1">
      <alignment horizontal="center" vertical="center"/>
    </xf>
    <xf numFmtId="0" fontId="69" fillId="0" borderId="4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179" fontId="7" fillId="0" borderId="51" xfId="0" applyNumberFormat="1" applyFont="1" applyFill="1" applyBorder="1" applyAlignment="1">
      <alignment horizontal="center" vertical="center" wrapText="1"/>
    </xf>
    <xf numFmtId="179" fontId="7" fillId="0" borderId="4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horizontal="center" vertical="center" textRotation="90" wrapText="1"/>
    </xf>
    <xf numFmtId="0" fontId="7" fillId="0" borderId="51" xfId="0" applyNumberFormat="1" applyFont="1" applyFill="1" applyBorder="1" applyAlignment="1">
      <alignment horizontal="center" vertical="center" wrapText="1"/>
    </xf>
    <xf numFmtId="0" fontId="7" fillId="0" borderId="40" xfId="0" applyNumberFormat="1" applyFont="1" applyFill="1" applyBorder="1" applyAlignment="1">
      <alignment horizontal="center" vertical="center" wrapText="1"/>
    </xf>
    <xf numFmtId="0" fontId="72" fillId="36" borderId="55" xfId="0" applyFont="1" applyFill="1" applyBorder="1" applyAlignment="1">
      <alignment horizontal="center" vertical="center"/>
    </xf>
    <xf numFmtId="0" fontId="73" fillId="36" borderId="38" xfId="0" applyFont="1" applyFill="1" applyBorder="1" applyAlignment="1">
      <alignment vertical="center"/>
    </xf>
    <xf numFmtId="0" fontId="73" fillId="36" borderId="45" xfId="0" applyFont="1" applyFill="1" applyBorder="1" applyAlignment="1">
      <alignment vertical="center"/>
    </xf>
    <xf numFmtId="0" fontId="74" fillId="0" borderId="51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7" fillId="0" borderId="5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172" fontId="75" fillId="0" borderId="55" xfId="0" applyNumberFormat="1" applyFont="1" applyFill="1" applyBorder="1" applyAlignment="1">
      <alignment horizontal="center" vertical="center" wrapText="1"/>
    </xf>
    <xf numFmtId="172" fontId="14" fillId="0" borderId="38" xfId="0" applyNumberFormat="1" applyFont="1" applyFill="1" applyBorder="1" applyAlignment="1">
      <alignment horizontal="center" vertical="center" wrapText="1"/>
    </xf>
    <xf numFmtId="172" fontId="0" fillId="0" borderId="38" xfId="0" applyNumberFormat="1" applyBorder="1" applyAlignment="1">
      <alignment horizontal="center" vertical="center" wrapText="1"/>
    </xf>
    <xf numFmtId="172" fontId="0" fillId="0" borderId="45" xfId="0" applyNumberForma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9" fillId="0" borderId="55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5" fillId="34" borderId="55" xfId="0" applyFont="1" applyFill="1" applyBorder="1" applyAlignment="1">
      <alignment horizontal="left" wrapText="1"/>
    </xf>
    <xf numFmtId="0" fontId="76" fillId="34" borderId="38" xfId="0" applyFont="1" applyFill="1" applyBorder="1" applyAlignment="1">
      <alignment horizontal="left" wrapText="1"/>
    </xf>
    <xf numFmtId="0" fontId="76" fillId="34" borderId="45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11</xdr:col>
      <xdr:colOff>981075</xdr:colOff>
      <xdr:row>7</xdr:row>
      <xdr:rowOff>0</xdr:rowOff>
    </xdr:to>
    <xdr:sp>
      <xdr:nvSpPr>
        <xdr:cNvPr id="1" name="WordArt 2"/>
        <xdr:cNvSpPr>
          <a:spLocks/>
        </xdr:cNvSpPr>
      </xdr:nvSpPr>
      <xdr:spPr>
        <a:xfrm>
          <a:off x="0" y="19050"/>
          <a:ext cx="9544050" cy="470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64008" rIns="73152" bIns="0"/>
        <a:p>
          <a:pPr algn="l">
            <a:defRPr/>
          </a:pPr>
          <a:r>
            <a:rPr lang="en-US" cap="none" sz="6000" b="1" i="0" u="none" baseline="0">
              <a:solidFill>
                <a:srgbClr val="000000"/>
              </a:solidFill>
            </a:rPr>
            <a:t>     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  <a:r>
            <a:rPr lang="en-US" cap="none" sz="3600" b="1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  <xdr:twoCellAnchor>
    <xdr:from>
      <xdr:col>3</xdr:col>
      <xdr:colOff>790575</xdr:colOff>
      <xdr:row>6</xdr:row>
      <xdr:rowOff>38100</xdr:rowOff>
    </xdr:from>
    <xdr:to>
      <xdr:col>3</xdr:col>
      <xdr:colOff>1333500</xdr:colOff>
      <xdr:row>6</xdr:row>
      <xdr:rowOff>590550</xdr:rowOff>
    </xdr:to>
    <xdr:pic>
      <xdr:nvPicPr>
        <xdr:cNvPr id="2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4114800"/>
          <a:ext cx="5429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2933700</xdr:colOff>
      <xdr:row>6</xdr:row>
      <xdr:rowOff>66675</xdr:rowOff>
    </xdr:from>
    <xdr:to>
      <xdr:col>3</xdr:col>
      <xdr:colOff>3505200</xdr:colOff>
      <xdr:row>6</xdr:row>
      <xdr:rowOff>619125</xdr:rowOff>
    </xdr:to>
    <xdr:pic>
      <xdr:nvPicPr>
        <xdr:cNvPr id="3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4143375"/>
          <a:ext cx="571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4</xdr:col>
      <xdr:colOff>628650</xdr:colOff>
      <xdr:row>6</xdr:row>
      <xdr:rowOff>66675</xdr:rowOff>
    </xdr:from>
    <xdr:to>
      <xdr:col>5</xdr:col>
      <xdr:colOff>314325</xdr:colOff>
      <xdr:row>6</xdr:row>
      <xdr:rowOff>609600</xdr:rowOff>
    </xdr:to>
    <xdr:pic>
      <xdr:nvPicPr>
        <xdr:cNvPr id="4" name="Picture 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0" y="4143375"/>
          <a:ext cx="485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485775</xdr:colOff>
      <xdr:row>6</xdr:row>
      <xdr:rowOff>95250</xdr:rowOff>
    </xdr:from>
    <xdr:to>
      <xdr:col>11</xdr:col>
      <xdr:colOff>161925</xdr:colOff>
      <xdr:row>6</xdr:row>
      <xdr:rowOff>628650</xdr:rowOff>
    </xdr:to>
    <xdr:pic>
      <xdr:nvPicPr>
        <xdr:cNvPr id="5" name="Picture 6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91500" y="4171950"/>
          <a:ext cx="5334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533400</xdr:colOff>
      <xdr:row>6</xdr:row>
      <xdr:rowOff>38100</xdr:rowOff>
    </xdr:from>
    <xdr:to>
      <xdr:col>2</xdr:col>
      <xdr:colOff>161925</xdr:colOff>
      <xdr:row>6</xdr:row>
      <xdr:rowOff>600075</xdr:rowOff>
    </xdr:to>
    <xdr:pic>
      <xdr:nvPicPr>
        <xdr:cNvPr id="6" name="Picture 7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" y="4114800"/>
          <a:ext cx="8572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S311"/>
  <sheetViews>
    <sheetView tabSelected="1" view="pageLayout" zoomScale="70" zoomScalePageLayoutView="70" workbookViewId="0" topLeftCell="B3">
      <selection activeCell="B6" sqref="B6:L6"/>
    </sheetView>
  </sheetViews>
  <sheetFormatPr defaultColWidth="9.140625" defaultRowHeight="15"/>
  <cols>
    <col min="1" max="1" width="2.421875" style="2" hidden="1" customWidth="1"/>
    <col min="2" max="2" width="18.421875" style="3" customWidth="1"/>
    <col min="3" max="3" width="8.421875" style="13" customWidth="1"/>
    <col min="4" max="4" width="62.28125" style="3" customWidth="1"/>
    <col min="5" max="5" width="12.00390625" style="13" customWidth="1"/>
    <col min="6" max="6" width="5.7109375" style="10" customWidth="1"/>
    <col min="7" max="7" width="8.7109375" style="11" customWidth="1"/>
    <col min="8" max="8" width="12.8515625" style="3" customWidth="1"/>
    <col min="9" max="10" width="9.140625" style="3" hidden="1" customWidth="1"/>
    <col min="11" max="11" width="0.5625" style="3" hidden="1" customWidth="1"/>
    <col min="12" max="12" width="14.7109375" style="12" customWidth="1"/>
    <col min="13" max="13" width="28.28125" style="12" customWidth="1"/>
    <col min="14" max="14" width="22.28125" style="3" customWidth="1"/>
    <col min="15" max="15" width="9.140625" style="3" customWidth="1"/>
    <col min="16" max="16" width="13.00390625" style="3" bestFit="1" customWidth="1"/>
    <col min="17" max="17" width="11.57421875" style="3" bestFit="1" customWidth="1"/>
    <col min="18" max="16384" width="9.140625" style="3" customWidth="1"/>
  </cols>
  <sheetData>
    <row r="1" spans="2:13" ht="52.5" customHeight="1" hidden="1"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1"/>
    </row>
    <row r="2" spans="2:13" ht="15" customHeight="1" hidden="1">
      <c r="B2" s="539" t="s">
        <v>2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1"/>
    </row>
    <row r="3" spans="2:13" ht="4.5" customHeight="1" thickBot="1"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1"/>
    </row>
    <row r="4" spans="1:13" ht="150.75" customHeight="1" thickBot="1">
      <c r="A4" s="23"/>
      <c r="B4" s="540" t="s">
        <v>207</v>
      </c>
      <c r="C4" s="541"/>
      <c r="D4" s="541"/>
      <c r="E4" s="542"/>
      <c r="F4" s="542"/>
      <c r="G4" s="542"/>
      <c r="H4" s="542"/>
      <c r="I4" s="542"/>
      <c r="J4" s="542"/>
      <c r="K4" s="542"/>
      <c r="L4" s="543"/>
      <c r="M4" s="3"/>
    </row>
    <row r="5" spans="1:13" ht="18" customHeight="1" hidden="1" thickBot="1">
      <c r="A5" s="23"/>
      <c r="B5" s="550"/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3"/>
    </row>
    <row r="6" spans="1:13" ht="165.75" customHeight="1" thickBot="1">
      <c r="A6" s="26"/>
      <c r="B6" s="551" t="s">
        <v>296</v>
      </c>
      <c r="C6" s="552"/>
      <c r="D6" s="552"/>
      <c r="E6" s="552"/>
      <c r="F6" s="552"/>
      <c r="G6" s="552"/>
      <c r="H6" s="552"/>
      <c r="I6" s="552"/>
      <c r="J6" s="552"/>
      <c r="K6" s="552"/>
      <c r="L6" s="553"/>
      <c r="M6" s="3"/>
    </row>
    <row r="7" spans="1:13" ht="51" customHeight="1" thickBot="1">
      <c r="A7" s="27"/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6"/>
      <c r="M7" s="3"/>
    </row>
    <row r="8" spans="1:13" ht="23.25" customHeight="1" thickBot="1">
      <c r="A8" s="547" t="s">
        <v>271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549"/>
      <c r="M8" s="3"/>
    </row>
    <row r="9" spans="1:13" ht="24" customHeight="1">
      <c r="A9" s="24"/>
      <c r="B9" s="527" t="s">
        <v>14</v>
      </c>
      <c r="C9" s="518" t="s">
        <v>10</v>
      </c>
      <c r="D9" s="514" t="s">
        <v>1</v>
      </c>
      <c r="E9" s="514" t="s">
        <v>11</v>
      </c>
      <c r="F9" s="536" t="s">
        <v>6</v>
      </c>
      <c r="G9" s="516" t="s">
        <v>8</v>
      </c>
      <c r="H9" s="520" t="s">
        <v>5</v>
      </c>
      <c r="I9" s="25" t="s">
        <v>0</v>
      </c>
      <c r="J9" s="25"/>
      <c r="K9" s="25"/>
      <c r="L9" s="514" t="s">
        <v>3</v>
      </c>
      <c r="M9" s="3"/>
    </row>
    <row r="10" spans="1:13" ht="42" customHeight="1" thickBot="1">
      <c r="A10" s="524"/>
      <c r="B10" s="528"/>
      <c r="C10" s="519"/>
      <c r="D10" s="515"/>
      <c r="E10" s="515"/>
      <c r="F10" s="537"/>
      <c r="G10" s="517"/>
      <c r="H10" s="521"/>
      <c r="I10" s="386"/>
      <c r="J10" s="386"/>
      <c r="K10" s="386"/>
      <c r="L10" s="515"/>
      <c r="M10" s="3"/>
    </row>
    <row r="11" spans="1:13" ht="15" customHeight="1">
      <c r="A11" s="525"/>
      <c r="B11" s="538">
        <v>1420</v>
      </c>
      <c r="C11" s="481">
        <v>24</v>
      </c>
      <c r="D11" s="480" t="s">
        <v>295</v>
      </c>
      <c r="E11" s="481" t="s">
        <v>15</v>
      </c>
      <c r="F11" s="485" t="s">
        <v>7</v>
      </c>
      <c r="G11" s="482">
        <v>19.068</v>
      </c>
      <c r="H11" s="483">
        <v>100000</v>
      </c>
      <c r="I11" s="484"/>
      <c r="J11" s="484"/>
      <c r="K11" s="484"/>
      <c r="L11" s="28" t="s">
        <v>29</v>
      </c>
      <c r="M11" s="3"/>
    </row>
    <row r="12" spans="1:13" ht="16.5" customHeight="1">
      <c r="A12" s="525"/>
      <c r="B12" s="495"/>
      <c r="C12" s="131">
        <v>18.7</v>
      </c>
      <c r="D12" s="303" t="s">
        <v>154</v>
      </c>
      <c r="E12" s="47" t="s">
        <v>15</v>
      </c>
      <c r="F12" s="304" t="s">
        <v>7</v>
      </c>
      <c r="G12" s="362">
        <f>7.833+7.833+7.833+7.833-6.534-7.839-7.937+15.684-7.839-1.305-7.839+7.95</f>
        <v>15.673000000000005</v>
      </c>
      <c r="H12" s="85">
        <v>105000</v>
      </c>
      <c r="I12" s="110"/>
      <c r="J12" s="110"/>
      <c r="K12" s="110"/>
      <c r="L12" s="28" t="s">
        <v>29</v>
      </c>
      <c r="M12" s="3"/>
    </row>
    <row r="13" spans="1:13" ht="18">
      <c r="A13" s="525"/>
      <c r="B13" s="495"/>
      <c r="C13" s="131">
        <v>18.7</v>
      </c>
      <c r="D13" s="303" t="s">
        <v>141</v>
      </c>
      <c r="E13" s="51" t="s">
        <v>15</v>
      </c>
      <c r="F13" s="304" t="s">
        <v>7</v>
      </c>
      <c r="G13" s="362">
        <f>7.937</f>
        <v>7.937</v>
      </c>
      <c r="H13" s="85">
        <v>100000</v>
      </c>
      <c r="I13" s="110"/>
      <c r="J13" s="110"/>
      <c r="K13" s="110"/>
      <c r="L13" s="28" t="s">
        <v>48</v>
      </c>
      <c r="M13" s="3"/>
    </row>
    <row r="14" spans="1:13" ht="18" thickBot="1">
      <c r="A14" s="525"/>
      <c r="B14" s="496"/>
      <c r="C14" s="438">
        <v>16.8</v>
      </c>
      <c r="D14" s="311" t="s">
        <v>272</v>
      </c>
      <c r="E14" s="51" t="s">
        <v>15</v>
      </c>
      <c r="F14" s="419" t="s">
        <v>7</v>
      </c>
      <c r="G14" s="362">
        <f>6.893-4.14</f>
        <v>2.753</v>
      </c>
      <c r="H14" s="85">
        <v>95000</v>
      </c>
      <c r="I14" s="110"/>
      <c r="J14" s="110"/>
      <c r="K14" s="110"/>
      <c r="L14" s="28" t="s">
        <v>29</v>
      </c>
      <c r="M14" s="3"/>
    </row>
    <row r="15" spans="1:13" ht="16.5" customHeight="1">
      <c r="A15" s="525"/>
      <c r="B15" s="532">
        <v>1220</v>
      </c>
      <c r="C15" s="306">
        <v>36</v>
      </c>
      <c r="D15" s="356" t="s">
        <v>88</v>
      </c>
      <c r="E15" s="357" t="s">
        <v>15</v>
      </c>
      <c r="F15" s="313" t="s">
        <v>7</v>
      </c>
      <c r="G15" s="363">
        <f>12.677+12.677-12.677+12.688</f>
        <v>25.365000000000002</v>
      </c>
      <c r="H15" s="255">
        <v>92000</v>
      </c>
      <c r="I15" s="35"/>
      <c r="J15" s="35"/>
      <c r="K15" s="35"/>
      <c r="L15" s="29" t="s">
        <v>70</v>
      </c>
      <c r="M15" s="3"/>
    </row>
    <row r="16" spans="1:13" ht="16.5" customHeight="1">
      <c r="A16" s="525"/>
      <c r="B16" s="495"/>
      <c r="C16" s="310">
        <v>17.8</v>
      </c>
      <c r="D16" s="108" t="s">
        <v>113</v>
      </c>
      <c r="E16" s="46" t="s">
        <v>15</v>
      </c>
      <c r="F16" s="178" t="s">
        <v>7</v>
      </c>
      <c r="G16" s="36">
        <f>6.476+5.89+6.412-5.889</f>
        <v>12.889</v>
      </c>
      <c r="H16" s="37">
        <v>94000</v>
      </c>
      <c r="I16" s="166"/>
      <c r="J16" s="166"/>
      <c r="K16" s="166"/>
      <c r="L16" s="165" t="s">
        <v>87</v>
      </c>
      <c r="M16" s="3"/>
    </row>
    <row r="17" spans="1:13" ht="16.5" customHeight="1">
      <c r="A17" s="525"/>
      <c r="B17" s="495"/>
      <c r="C17" s="177">
        <v>17</v>
      </c>
      <c r="D17" s="108" t="s">
        <v>108</v>
      </c>
      <c r="E17" s="46" t="s">
        <v>17</v>
      </c>
      <c r="F17" s="178" t="s">
        <v>7</v>
      </c>
      <c r="G17" s="36">
        <f>11.842-5.94+6.029</f>
        <v>11.931000000000001</v>
      </c>
      <c r="H17" s="51">
        <v>85000</v>
      </c>
      <c r="I17" s="166"/>
      <c r="J17" s="166"/>
      <c r="K17" s="166"/>
      <c r="L17" s="165" t="s">
        <v>4</v>
      </c>
      <c r="M17" s="3"/>
    </row>
    <row r="18" spans="1:13" ht="16.5" customHeight="1">
      <c r="A18" s="525"/>
      <c r="B18" s="495"/>
      <c r="C18" s="132">
        <v>15.4</v>
      </c>
      <c r="D18" s="109" t="s">
        <v>134</v>
      </c>
      <c r="E18" s="51" t="s">
        <v>15</v>
      </c>
      <c r="F18" s="133" t="s">
        <v>7</v>
      </c>
      <c r="G18" s="52">
        <v>5.24</v>
      </c>
      <c r="H18" s="72">
        <v>87000</v>
      </c>
      <c r="I18" s="110"/>
      <c r="J18" s="110"/>
      <c r="K18" s="110"/>
      <c r="L18" s="47" t="s">
        <v>29</v>
      </c>
      <c r="M18" s="3"/>
    </row>
    <row r="19" spans="1:13" ht="16.5" customHeight="1" thickBot="1">
      <c r="A19" s="525"/>
      <c r="B19" s="495"/>
      <c r="C19" s="138">
        <v>13</v>
      </c>
      <c r="D19" s="109" t="s">
        <v>91</v>
      </c>
      <c r="E19" s="47" t="s">
        <v>9</v>
      </c>
      <c r="F19" s="133" t="s">
        <v>7</v>
      </c>
      <c r="G19" s="52">
        <f>4.71</f>
        <v>4.71</v>
      </c>
      <c r="H19" s="51">
        <v>95000</v>
      </c>
      <c r="I19" s="110"/>
      <c r="J19" s="110"/>
      <c r="K19" s="110"/>
      <c r="L19" s="28" t="s">
        <v>4</v>
      </c>
      <c r="M19" s="3"/>
    </row>
    <row r="20" spans="1:13" ht="16.5" customHeight="1" thickBot="1">
      <c r="A20" s="525"/>
      <c r="B20" s="135">
        <v>1118</v>
      </c>
      <c r="C20" s="136">
        <v>16</v>
      </c>
      <c r="D20" s="263" t="s">
        <v>38</v>
      </c>
      <c r="E20" s="65" t="s">
        <v>20</v>
      </c>
      <c r="F20" s="264" t="s">
        <v>7</v>
      </c>
      <c r="G20" s="360">
        <v>2.61</v>
      </c>
      <c r="H20" s="75">
        <v>78000</v>
      </c>
      <c r="I20" s="76"/>
      <c r="J20" s="76"/>
      <c r="K20" s="76"/>
      <c r="L20" s="77" t="s">
        <v>28</v>
      </c>
      <c r="M20" s="3"/>
    </row>
    <row r="21" spans="1:13" ht="16.5" customHeight="1" thickBot="1">
      <c r="A21" s="525"/>
      <c r="B21" s="338">
        <v>1067</v>
      </c>
      <c r="C21" s="272">
        <v>14</v>
      </c>
      <c r="D21" s="193" t="s">
        <v>149</v>
      </c>
      <c r="E21" s="274" t="s">
        <v>17</v>
      </c>
      <c r="F21" s="275" t="s">
        <v>7</v>
      </c>
      <c r="G21" s="305">
        <f>8.372+4.113-4.153-4.219</f>
        <v>4.113</v>
      </c>
      <c r="H21" s="273">
        <v>80000</v>
      </c>
      <c r="I21" s="276"/>
      <c r="J21" s="276"/>
      <c r="K21" s="276"/>
      <c r="L21" s="277" t="s">
        <v>52</v>
      </c>
      <c r="M21" s="3"/>
    </row>
    <row r="22" spans="1:13" ht="16.5" customHeight="1">
      <c r="A22" s="525"/>
      <c r="B22" s="493">
        <v>1020</v>
      </c>
      <c r="C22" s="242">
        <v>36</v>
      </c>
      <c r="D22" s="312" t="s">
        <v>218</v>
      </c>
      <c r="E22" s="34" t="s">
        <v>15</v>
      </c>
      <c r="F22" s="337" t="s">
        <v>7</v>
      </c>
      <c r="G22" s="95">
        <f>21.115-10.544</f>
        <v>10.570999999999998</v>
      </c>
      <c r="H22" s="120">
        <v>145000</v>
      </c>
      <c r="I22" s="35"/>
      <c r="J22" s="35"/>
      <c r="K22" s="35"/>
      <c r="L22" s="29" t="s">
        <v>4</v>
      </c>
      <c r="M22" s="3"/>
    </row>
    <row r="23" spans="1:13" ht="16.5" customHeight="1">
      <c r="A23" s="525"/>
      <c r="B23" s="495"/>
      <c r="C23" s="343">
        <v>34</v>
      </c>
      <c r="D23" s="347" t="s">
        <v>75</v>
      </c>
      <c r="E23" s="167" t="s">
        <v>85</v>
      </c>
      <c r="F23" s="348" t="s">
        <v>7</v>
      </c>
      <c r="G23" s="349">
        <v>9.695</v>
      </c>
      <c r="H23" s="100">
        <v>135000</v>
      </c>
      <c r="I23" s="71"/>
      <c r="J23" s="71"/>
      <c r="K23" s="71"/>
      <c r="L23" s="298" t="s">
        <v>4</v>
      </c>
      <c r="M23" s="3"/>
    </row>
    <row r="24" spans="1:13" ht="16.5" customHeight="1">
      <c r="A24" s="525"/>
      <c r="B24" s="495"/>
      <c r="C24" s="138">
        <v>31</v>
      </c>
      <c r="D24" s="311" t="s">
        <v>212</v>
      </c>
      <c r="E24" s="47" t="s">
        <v>13</v>
      </c>
      <c r="F24" s="133" t="s">
        <v>7</v>
      </c>
      <c r="G24" s="52">
        <f>9.11-2.008-2.077</f>
        <v>5.0249999999999995</v>
      </c>
      <c r="H24" s="111">
        <v>145000</v>
      </c>
      <c r="I24" s="110"/>
      <c r="J24" s="110"/>
      <c r="K24" s="110"/>
      <c r="L24" s="28" t="s">
        <v>4</v>
      </c>
      <c r="M24" s="3"/>
    </row>
    <row r="25" spans="1:13" ht="16.5" customHeight="1">
      <c r="A25" s="525"/>
      <c r="B25" s="495"/>
      <c r="C25" s="138">
        <v>29.9</v>
      </c>
      <c r="D25" s="311" t="s">
        <v>146</v>
      </c>
      <c r="E25" s="47" t="s">
        <v>15</v>
      </c>
      <c r="F25" s="133" t="s">
        <v>7</v>
      </c>
      <c r="G25" s="52">
        <f>8.811-5.788-1.571</f>
        <v>1.4519999999999997</v>
      </c>
      <c r="H25" s="111">
        <v>145000</v>
      </c>
      <c r="I25" s="110"/>
      <c r="J25" s="110"/>
      <c r="K25" s="110"/>
      <c r="L25" s="28" t="s">
        <v>4</v>
      </c>
      <c r="M25" s="3"/>
    </row>
    <row r="26" spans="1:13" ht="16.5" customHeight="1">
      <c r="A26" s="525"/>
      <c r="B26" s="495"/>
      <c r="C26" s="138">
        <v>28</v>
      </c>
      <c r="D26" s="311" t="s">
        <v>167</v>
      </c>
      <c r="E26" s="47" t="s">
        <v>15</v>
      </c>
      <c r="F26" s="133" t="s">
        <v>7</v>
      </c>
      <c r="G26" s="52">
        <v>8.039</v>
      </c>
      <c r="H26" s="111">
        <v>145000</v>
      </c>
      <c r="I26" s="110"/>
      <c r="J26" s="110"/>
      <c r="K26" s="110"/>
      <c r="L26" s="28" t="s">
        <v>173</v>
      </c>
      <c r="M26" s="3"/>
    </row>
    <row r="27" spans="1:13" ht="16.5" customHeight="1">
      <c r="A27" s="525"/>
      <c r="B27" s="495"/>
      <c r="C27" s="138">
        <v>26</v>
      </c>
      <c r="D27" s="311" t="s">
        <v>160</v>
      </c>
      <c r="E27" s="47" t="s">
        <v>15</v>
      </c>
      <c r="F27" s="133" t="s">
        <v>7</v>
      </c>
      <c r="G27" s="52">
        <v>7.326</v>
      </c>
      <c r="H27" s="111">
        <v>145000</v>
      </c>
      <c r="I27" s="110"/>
      <c r="J27" s="110"/>
      <c r="K27" s="110"/>
      <c r="L27" s="28" t="s">
        <v>4</v>
      </c>
      <c r="M27" s="3"/>
    </row>
    <row r="28" spans="1:13" ht="16.5" customHeight="1">
      <c r="A28" s="525"/>
      <c r="B28" s="495"/>
      <c r="C28" s="138">
        <v>22</v>
      </c>
      <c r="D28" s="311" t="s">
        <v>155</v>
      </c>
      <c r="E28" s="47" t="s">
        <v>15</v>
      </c>
      <c r="F28" s="133" t="s">
        <v>7</v>
      </c>
      <c r="G28" s="52">
        <v>1.695</v>
      </c>
      <c r="H28" s="111">
        <v>105000</v>
      </c>
      <c r="I28" s="110"/>
      <c r="J28" s="110"/>
      <c r="K28" s="110"/>
      <c r="L28" s="28" t="s">
        <v>4</v>
      </c>
      <c r="M28" s="3"/>
    </row>
    <row r="29" spans="1:13" ht="16.5" customHeight="1">
      <c r="A29" s="525"/>
      <c r="B29" s="495"/>
      <c r="C29" s="138">
        <v>20</v>
      </c>
      <c r="D29" s="311" t="s">
        <v>156</v>
      </c>
      <c r="E29" s="47" t="s">
        <v>19</v>
      </c>
      <c r="F29" s="133" t="s">
        <v>7</v>
      </c>
      <c r="G29" s="52">
        <v>2.316</v>
      </c>
      <c r="H29" s="111">
        <v>105000</v>
      </c>
      <c r="I29" s="110"/>
      <c r="J29" s="110"/>
      <c r="K29" s="110"/>
      <c r="L29" s="28" t="s">
        <v>4</v>
      </c>
      <c r="M29" s="3"/>
    </row>
    <row r="30" spans="1:13" ht="16.5" customHeight="1">
      <c r="A30" s="525"/>
      <c r="B30" s="495"/>
      <c r="C30" s="138">
        <v>20</v>
      </c>
      <c r="D30" s="311" t="s">
        <v>157</v>
      </c>
      <c r="E30" s="47" t="s">
        <v>15</v>
      </c>
      <c r="F30" s="133" t="s">
        <v>7</v>
      </c>
      <c r="G30" s="52">
        <v>1.843</v>
      </c>
      <c r="H30" s="111">
        <v>105000</v>
      </c>
      <c r="I30" s="110"/>
      <c r="J30" s="110"/>
      <c r="K30" s="110"/>
      <c r="L30" s="28" t="s">
        <v>4</v>
      </c>
      <c r="M30" s="3"/>
    </row>
    <row r="31" spans="1:13" ht="16.5" customHeight="1">
      <c r="A31" s="525"/>
      <c r="B31" s="495"/>
      <c r="C31" s="138">
        <v>20</v>
      </c>
      <c r="D31" s="311" t="s">
        <v>168</v>
      </c>
      <c r="E31" s="47" t="s">
        <v>15</v>
      </c>
      <c r="F31" s="133" t="s">
        <v>7</v>
      </c>
      <c r="G31" s="52">
        <v>6.058</v>
      </c>
      <c r="H31" s="111">
        <v>127000</v>
      </c>
      <c r="I31" s="110"/>
      <c r="J31" s="110"/>
      <c r="K31" s="110"/>
      <c r="L31" s="28" t="s">
        <v>173</v>
      </c>
      <c r="M31" s="3"/>
    </row>
    <row r="32" spans="1:13" ht="16.5" customHeight="1">
      <c r="A32" s="525"/>
      <c r="B32" s="495"/>
      <c r="C32" s="138">
        <v>19.3</v>
      </c>
      <c r="D32" s="311" t="s">
        <v>161</v>
      </c>
      <c r="E32" s="47" t="s">
        <v>15</v>
      </c>
      <c r="F32" s="133" t="s">
        <v>7</v>
      </c>
      <c r="G32" s="52">
        <v>5.465</v>
      </c>
      <c r="H32" s="111">
        <v>127000</v>
      </c>
      <c r="I32" s="110"/>
      <c r="J32" s="110"/>
      <c r="K32" s="110"/>
      <c r="L32" s="28" t="s">
        <v>4</v>
      </c>
      <c r="M32" s="3"/>
    </row>
    <row r="33" spans="1:13" ht="16.5" customHeight="1">
      <c r="A33" s="525"/>
      <c r="B33" s="495"/>
      <c r="C33" s="138">
        <v>19</v>
      </c>
      <c r="D33" s="311" t="s">
        <v>200</v>
      </c>
      <c r="E33" s="47" t="s">
        <v>17</v>
      </c>
      <c r="F33" s="133" t="s">
        <v>7</v>
      </c>
      <c r="G33" s="52">
        <f>11.114-5.557</f>
        <v>5.557</v>
      </c>
      <c r="H33" s="111">
        <v>125000</v>
      </c>
      <c r="I33" s="110"/>
      <c r="J33" s="110"/>
      <c r="K33" s="110"/>
      <c r="L33" s="28" t="s">
        <v>173</v>
      </c>
      <c r="M33" s="3"/>
    </row>
    <row r="34" spans="1:13" ht="16.5" customHeight="1">
      <c r="A34" s="525"/>
      <c r="B34" s="495"/>
      <c r="C34" s="138">
        <v>16</v>
      </c>
      <c r="D34" s="109" t="s">
        <v>195</v>
      </c>
      <c r="E34" s="47" t="s">
        <v>15</v>
      </c>
      <c r="F34" s="133" t="s">
        <v>7</v>
      </c>
      <c r="G34" s="52">
        <f>5.966-3.561+0.761-0.753</f>
        <v>2.4130000000000003</v>
      </c>
      <c r="H34" s="111">
        <v>90000</v>
      </c>
      <c r="I34" s="110"/>
      <c r="J34" s="110"/>
      <c r="K34" s="110"/>
      <c r="L34" s="28" t="s">
        <v>29</v>
      </c>
      <c r="M34" s="3"/>
    </row>
    <row r="35" spans="1:13" ht="18" customHeight="1">
      <c r="A35" s="525"/>
      <c r="B35" s="495"/>
      <c r="C35" s="343">
        <v>16</v>
      </c>
      <c r="D35" s="198" t="s">
        <v>136</v>
      </c>
      <c r="E35" s="167" t="s">
        <v>15</v>
      </c>
      <c r="F35" s="348" t="s">
        <v>7</v>
      </c>
      <c r="G35" s="349">
        <v>13.424</v>
      </c>
      <c r="H35" s="100">
        <v>85000</v>
      </c>
      <c r="I35" s="71"/>
      <c r="J35" s="71"/>
      <c r="K35" s="71"/>
      <c r="L35" s="298" t="s">
        <v>87</v>
      </c>
      <c r="M35" s="3"/>
    </row>
    <row r="36" spans="1:13" ht="18" customHeight="1">
      <c r="A36" s="525"/>
      <c r="B36" s="495"/>
      <c r="C36" s="138">
        <v>16</v>
      </c>
      <c r="D36" s="311" t="s">
        <v>268</v>
      </c>
      <c r="E36" s="358" t="s">
        <v>19</v>
      </c>
      <c r="F36" s="133" t="s">
        <v>7</v>
      </c>
      <c r="G36" s="52">
        <f>14.021-0.8-1.188-0.8-0.22-0.26-1.392-0.672-1.672</f>
        <v>7.016999999999999</v>
      </c>
      <c r="H36" s="111">
        <v>95000</v>
      </c>
      <c r="I36" s="110"/>
      <c r="J36" s="110"/>
      <c r="K36" s="110"/>
      <c r="L36" s="28" t="s">
        <v>4</v>
      </c>
      <c r="M36" s="3"/>
    </row>
    <row r="37" spans="1:13" ht="18" customHeight="1">
      <c r="A37" s="525"/>
      <c r="B37" s="495"/>
      <c r="C37" s="138">
        <v>14</v>
      </c>
      <c r="D37" s="311" t="s">
        <v>127</v>
      </c>
      <c r="E37" s="51" t="s">
        <v>15</v>
      </c>
      <c r="F37" s="133" t="s">
        <v>7</v>
      </c>
      <c r="G37" s="52">
        <f>3.564-0.709-1.235</f>
        <v>1.6199999999999999</v>
      </c>
      <c r="H37" s="111">
        <v>120000</v>
      </c>
      <c r="I37" s="110"/>
      <c r="J37" s="110"/>
      <c r="K37" s="110"/>
      <c r="L37" s="28" t="s">
        <v>4</v>
      </c>
      <c r="M37" s="3"/>
    </row>
    <row r="38" spans="1:13" ht="18" customHeight="1">
      <c r="A38" s="525"/>
      <c r="B38" s="495"/>
      <c r="C38" s="138">
        <v>12</v>
      </c>
      <c r="D38" s="311" t="s">
        <v>228</v>
      </c>
      <c r="E38" s="51" t="s">
        <v>19</v>
      </c>
      <c r="F38" s="133" t="s">
        <v>7</v>
      </c>
      <c r="G38" s="52">
        <f>7.15-3.597</f>
        <v>3.5530000000000004</v>
      </c>
      <c r="H38" s="111">
        <v>112000</v>
      </c>
      <c r="I38" s="110"/>
      <c r="J38" s="110"/>
      <c r="K38" s="110"/>
      <c r="L38" s="28" t="s">
        <v>87</v>
      </c>
      <c r="M38" s="3"/>
    </row>
    <row r="39" spans="1:13" ht="18" customHeight="1" thickBot="1">
      <c r="A39" s="525"/>
      <c r="B39" s="496"/>
      <c r="C39" s="272">
        <v>12</v>
      </c>
      <c r="D39" s="437" t="s">
        <v>148</v>
      </c>
      <c r="E39" s="189" t="s">
        <v>15</v>
      </c>
      <c r="F39" s="275" t="s">
        <v>7</v>
      </c>
      <c r="G39" s="305">
        <v>3.616</v>
      </c>
      <c r="H39" s="273">
        <v>120000</v>
      </c>
      <c r="I39" s="276"/>
      <c r="J39" s="276"/>
      <c r="K39" s="276"/>
      <c r="L39" s="277" t="s">
        <v>87</v>
      </c>
      <c r="M39" s="3"/>
    </row>
    <row r="40" spans="1:13" ht="18" customHeight="1">
      <c r="A40" s="525"/>
      <c r="B40" s="493">
        <v>920</v>
      </c>
      <c r="C40" s="242">
        <v>12</v>
      </c>
      <c r="D40" s="312" t="s">
        <v>203</v>
      </c>
      <c r="E40" s="88" t="s">
        <v>198</v>
      </c>
      <c r="F40" s="337" t="s">
        <v>7</v>
      </c>
      <c r="G40" s="95">
        <f>13.51-5.357</f>
        <v>8.152999999999999</v>
      </c>
      <c r="H40" s="120">
        <v>115000</v>
      </c>
      <c r="I40" s="35"/>
      <c r="J40" s="35"/>
      <c r="K40" s="35"/>
      <c r="L40" s="29" t="s">
        <v>4</v>
      </c>
      <c r="M40" s="3"/>
    </row>
    <row r="41" spans="1:13" ht="18" customHeight="1" thickBot="1">
      <c r="A41" s="525"/>
      <c r="B41" s="494"/>
      <c r="C41" s="447">
        <v>10</v>
      </c>
      <c r="D41" s="108" t="s">
        <v>293</v>
      </c>
      <c r="E41" s="37" t="s">
        <v>19</v>
      </c>
      <c r="F41" s="178" t="s">
        <v>7</v>
      </c>
      <c r="G41" s="36">
        <f>31.785+10.587+10.485+10.447+10.576+10.456-10.583-10.39-10.558-10.528</f>
        <v>42.277</v>
      </c>
      <c r="H41" s="112">
        <v>108000</v>
      </c>
      <c r="I41" s="166"/>
      <c r="J41" s="166"/>
      <c r="K41" s="166"/>
      <c r="L41" s="46" t="s">
        <v>270</v>
      </c>
      <c r="M41" s="3"/>
    </row>
    <row r="42" spans="1:13" ht="14.25" customHeight="1">
      <c r="A42" s="525"/>
      <c r="B42" s="509">
        <v>720</v>
      </c>
      <c r="C42" s="149">
        <v>26</v>
      </c>
      <c r="D42" s="459" t="s">
        <v>27</v>
      </c>
      <c r="E42" s="88" t="s">
        <v>23</v>
      </c>
      <c r="F42" s="29" t="s">
        <v>7</v>
      </c>
      <c r="G42" s="460">
        <f>60.339-10.902+282.735-10.896+50-5.357-0.899-5.456-4.508-5.294-21.299-10.84-5.083-20.575-21.42-21.811-5.102-5.101-21.842-21.573-21.744-100</f>
        <v>73.37200000000001</v>
      </c>
      <c r="H42" s="88">
        <v>75000</v>
      </c>
      <c r="I42" s="461"/>
      <c r="J42" s="462"/>
      <c r="K42" s="463"/>
      <c r="L42" s="464" t="s">
        <v>4</v>
      </c>
      <c r="M42" s="3"/>
    </row>
    <row r="43" spans="1:13" ht="19.5" customHeight="1">
      <c r="A43" s="525"/>
      <c r="B43" s="512"/>
      <c r="C43" s="182">
        <v>26</v>
      </c>
      <c r="D43" s="328" t="s">
        <v>189</v>
      </c>
      <c r="E43" s="72" t="s">
        <v>24</v>
      </c>
      <c r="F43" s="230" t="s">
        <v>7</v>
      </c>
      <c r="G43" s="372">
        <f>4.508+5.294+21.299+10.84-5.461-1.416+5.083+20.575-10.84-5.2-5.375-10.548-3.092-5.168-10.463+21.42+21.811-5.465-5.465-5.42+5.102-5.465-5.407+5.101+21.842+21.573-16.373-16.337-5.096+21.744-16.382-5.461-5.447-5.371-4.742-5.46-5.326-5.101</f>
        <v>10.31099999999999</v>
      </c>
      <c r="H43" s="72">
        <v>95000</v>
      </c>
      <c r="I43" s="231"/>
      <c r="J43" s="232"/>
      <c r="K43" s="233"/>
      <c r="L43" s="339" t="s">
        <v>4</v>
      </c>
      <c r="M43" s="3"/>
    </row>
    <row r="44" spans="1:13" ht="17.25" customHeight="1">
      <c r="A44" s="525"/>
      <c r="B44" s="512"/>
      <c r="C44" s="182">
        <v>19.3</v>
      </c>
      <c r="D44" s="364" t="s">
        <v>100</v>
      </c>
      <c r="E44" s="72" t="s">
        <v>15</v>
      </c>
      <c r="F44" s="66" t="s">
        <v>7</v>
      </c>
      <c r="G44" s="372">
        <f>4.082+0.323-4.082</f>
        <v>0.3230000000000004</v>
      </c>
      <c r="H44" s="72">
        <v>135000</v>
      </c>
      <c r="I44" s="231"/>
      <c r="J44" s="232"/>
      <c r="K44" s="233"/>
      <c r="L44" s="339" t="s">
        <v>4</v>
      </c>
      <c r="M44" s="3"/>
    </row>
    <row r="45" spans="1:13" ht="18.75" customHeight="1">
      <c r="A45" s="525"/>
      <c r="B45" s="512"/>
      <c r="C45" s="182">
        <v>11</v>
      </c>
      <c r="D45" s="364" t="s">
        <v>151</v>
      </c>
      <c r="E45" s="72" t="s">
        <v>15</v>
      </c>
      <c r="F45" s="66" t="s">
        <v>7</v>
      </c>
      <c r="G45" s="373">
        <f>16.531+1.849-10.857+11.241-2.16-2.3-0.945</f>
        <v>13.358999999999998</v>
      </c>
      <c r="H45" s="72">
        <v>88000</v>
      </c>
      <c r="I45" s="170"/>
      <c r="J45" s="171"/>
      <c r="K45" s="172"/>
      <c r="L45" s="44" t="s">
        <v>4</v>
      </c>
      <c r="M45" s="3"/>
    </row>
    <row r="46" spans="1:13" s="15" customFormat="1" ht="17.25" customHeight="1">
      <c r="A46" s="525"/>
      <c r="B46" s="512"/>
      <c r="C46" s="281">
        <v>8</v>
      </c>
      <c r="D46" s="183" t="s">
        <v>86</v>
      </c>
      <c r="E46" s="81" t="s">
        <v>13</v>
      </c>
      <c r="F46" s="66" t="s">
        <v>7</v>
      </c>
      <c r="G46" s="374">
        <f>8.62-0.214-3.453-0.425-1.717</f>
        <v>2.8109999999999995</v>
      </c>
      <c r="H46" s="339">
        <v>112000</v>
      </c>
      <c r="I46" s="170"/>
      <c r="J46" s="171"/>
      <c r="K46" s="172"/>
      <c r="L46" s="44" t="s">
        <v>4</v>
      </c>
      <c r="M46" s="3"/>
    </row>
    <row r="47" spans="1:13" s="15" customFormat="1" ht="17.25" customHeight="1">
      <c r="A47" s="525"/>
      <c r="B47" s="512"/>
      <c r="C47" s="281">
        <v>8</v>
      </c>
      <c r="D47" s="183" t="s">
        <v>117</v>
      </c>
      <c r="E47" s="81" t="s">
        <v>19</v>
      </c>
      <c r="F47" s="66" t="s">
        <v>7</v>
      </c>
      <c r="G47" s="374">
        <v>3.388</v>
      </c>
      <c r="H47" s="339">
        <v>90000</v>
      </c>
      <c r="I47" s="170"/>
      <c r="J47" s="171"/>
      <c r="K47" s="172"/>
      <c r="L47" s="44" t="s">
        <v>164</v>
      </c>
      <c r="M47" s="3"/>
    </row>
    <row r="48" spans="1:13" s="15" customFormat="1" ht="18" customHeight="1">
      <c r="A48" s="525"/>
      <c r="B48" s="512"/>
      <c r="C48" s="281">
        <v>8</v>
      </c>
      <c r="D48" s="183" t="s">
        <v>133</v>
      </c>
      <c r="E48" s="81">
        <v>20</v>
      </c>
      <c r="F48" s="66" t="s">
        <v>7</v>
      </c>
      <c r="G48" s="374">
        <f>15.31-1.704-1.688-1.705-1.691</f>
        <v>8.521999999999998</v>
      </c>
      <c r="H48" s="339">
        <v>85000</v>
      </c>
      <c r="I48" s="170"/>
      <c r="J48" s="171"/>
      <c r="K48" s="172"/>
      <c r="L48" s="44" t="s">
        <v>4</v>
      </c>
      <c r="M48" s="3"/>
    </row>
    <row r="49" spans="1:13" s="15" customFormat="1" ht="15.75" customHeight="1" thickBot="1">
      <c r="A49" s="525"/>
      <c r="B49" s="513"/>
      <c r="C49" s="207">
        <v>8</v>
      </c>
      <c r="D49" s="376" t="s">
        <v>22</v>
      </c>
      <c r="E49" s="87"/>
      <c r="F49" s="102" t="s">
        <v>7</v>
      </c>
      <c r="G49" s="375">
        <v>1.483</v>
      </c>
      <c r="H49" s="340">
        <v>46000</v>
      </c>
      <c r="I49" s="160"/>
      <c r="J49" s="161"/>
      <c r="K49" s="162"/>
      <c r="L49" s="340" t="s">
        <v>4</v>
      </c>
      <c r="M49" s="3"/>
    </row>
    <row r="50" spans="1:13" s="15" customFormat="1" ht="15.75" customHeight="1" thickBot="1">
      <c r="A50" s="525"/>
      <c r="B50" s="135">
        <v>711</v>
      </c>
      <c r="C50" s="158">
        <v>9.53</v>
      </c>
      <c r="D50" s="286" t="s">
        <v>59</v>
      </c>
      <c r="E50" s="57" t="s">
        <v>18</v>
      </c>
      <c r="F50" s="287" t="s">
        <v>7</v>
      </c>
      <c r="G50" s="254">
        <v>1.991</v>
      </c>
      <c r="H50" s="114">
        <v>88000</v>
      </c>
      <c r="I50" s="288"/>
      <c r="J50" s="289"/>
      <c r="K50" s="290"/>
      <c r="L50" s="113" t="s">
        <v>48</v>
      </c>
      <c r="M50" s="3"/>
    </row>
    <row r="51" spans="1:13" s="15" customFormat="1" ht="15.75" customHeight="1" thickBot="1">
      <c r="A51" s="525"/>
      <c r="B51" s="135">
        <v>662</v>
      </c>
      <c r="C51" s="158">
        <v>8</v>
      </c>
      <c r="D51" s="286" t="s">
        <v>68</v>
      </c>
      <c r="E51" s="57" t="s">
        <v>18</v>
      </c>
      <c r="F51" s="287" t="s">
        <v>7</v>
      </c>
      <c r="G51" s="254">
        <v>1.263</v>
      </c>
      <c r="H51" s="114">
        <v>82000</v>
      </c>
      <c r="I51" s="288"/>
      <c r="J51" s="289"/>
      <c r="K51" s="290"/>
      <c r="L51" s="113" t="s">
        <v>48</v>
      </c>
      <c r="M51" s="3"/>
    </row>
    <row r="52" spans="1:13" s="15" customFormat="1" ht="15.75" customHeight="1" thickBot="1">
      <c r="A52" s="525"/>
      <c r="B52" s="448">
        <v>630</v>
      </c>
      <c r="C52" s="205">
        <v>19</v>
      </c>
      <c r="D52" s="406" t="s">
        <v>124</v>
      </c>
      <c r="E52" s="163">
        <v>20</v>
      </c>
      <c r="F52" s="257" t="s">
        <v>7</v>
      </c>
      <c r="G52" s="192">
        <f>11.375-3.365-0.175-1.69-4.195-0.377-0.534</f>
        <v>1.0389999999999993</v>
      </c>
      <c r="H52" s="314">
        <v>140000</v>
      </c>
      <c r="I52" s="407"/>
      <c r="J52" s="408"/>
      <c r="K52" s="409"/>
      <c r="L52" s="299" t="s">
        <v>4</v>
      </c>
      <c r="M52" s="3"/>
    </row>
    <row r="53" spans="1:13" s="15" customFormat="1" ht="15.75" customHeight="1" thickBot="1">
      <c r="A53" s="525"/>
      <c r="B53" s="135">
        <v>559</v>
      </c>
      <c r="C53" s="300">
        <v>18</v>
      </c>
      <c r="D53" s="449" t="s">
        <v>69</v>
      </c>
      <c r="E53" s="155" t="s">
        <v>20</v>
      </c>
      <c r="F53" s="287" t="s">
        <v>7</v>
      </c>
      <c r="G53" s="128">
        <v>3.001</v>
      </c>
      <c r="H53" s="316">
        <v>90000</v>
      </c>
      <c r="I53" s="450"/>
      <c r="J53" s="451"/>
      <c r="K53" s="452"/>
      <c r="L53" s="296" t="s">
        <v>48</v>
      </c>
      <c r="M53" s="3"/>
    </row>
    <row r="54" spans="1:13" s="15" customFormat="1" ht="15.75" customHeight="1">
      <c r="A54" s="525"/>
      <c r="B54" s="533">
        <v>530</v>
      </c>
      <c r="C54" s="142">
        <v>25</v>
      </c>
      <c r="D54" s="380" t="s">
        <v>190</v>
      </c>
      <c r="E54" s="88" t="s">
        <v>172</v>
      </c>
      <c r="F54" s="258" t="s">
        <v>7</v>
      </c>
      <c r="G54" s="78">
        <f>3.764+3.761-3.764</f>
        <v>3.7610000000000006</v>
      </c>
      <c r="H54" s="248">
        <v>135000</v>
      </c>
      <c r="I54" s="307"/>
      <c r="J54" s="308"/>
      <c r="K54" s="309"/>
      <c r="L54" s="89" t="s">
        <v>4</v>
      </c>
      <c r="M54" s="3"/>
    </row>
    <row r="55" spans="1:13" s="15" customFormat="1" ht="15.75" customHeight="1">
      <c r="A55" s="525"/>
      <c r="B55" s="534"/>
      <c r="C55" s="142">
        <v>24</v>
      </c>
      <c r="D55" s="380" t="s">
        <v>181</v>
      </c>
      <c r="E55" s="37" t="s">
        <v>15</v>
      </c>
      <c r="F55" s="59" t="s">
        <v>7</v>
      </c>
      <c r="G55" s="80">
        <f>6.746-3.391+10.802-3.355</f>
        <v>10.802</v>
      </c>
      <c r="H55" s="103">
        <v>135000</v>
      </c>
      <c r="I55" s="381"/>
      <c r="J55" s="382"/>
      <c r="K55" s="383"/>
      <c r="L55" s="99" t="s">
        <v>140</v>
      </c>
      <c r="M55" s="3"/>
    </row>
    <row r="56" spans="1:13" s="15" customFormat="1" ht="15.75" customHeight="1">
      <c r="A56" s="525"/>
      <c r="B56" s="534"/>
      <c r="C56" s="131">
        <v>20</v>
      </c>
      <c r="D56" s="169" t="s">
        <v>163</v>
      </c>
      <c r="E56" s="51" t="s">
        <v>162</v>
      </c>
      <c r="F56" s="90" t="s">
        <v>7</v>
      </c>
      <c r="G56" s="40">
        <v>2.99</v>
      </c>
      <c r="H56" s="93">
        <v>125000</v>
      </c>
      <c r="I56" s="96"/>
      <c r="J56" s="97"/>
      <c r="K56" s="98"/>
      <c r="L56" s="33" t="s">
        <v>4</v>
      </c>
      <c r="M56" s="3"/>
    </row>
    <row r="57" spans="1:13" s="15" customFormat="1" ht="15.75" customHeight="1">
      <c r="A57" s="525"/>
      <c r="B57" s="534"/>
      <c r="C57" s="205">
        <v>20</v>
      </c>
      <c r="D57" s="406" t="s">
        <v>122</v>
      </c>
      <c r="E57" s="163" t="s">
        <v>15</v>
      </c>
      <c r="F57" s="257" t="s">
        <v>7</v>
      </c>
      <c r="G57" s="192">
        <v>2.698</v>
      </c>
      <c r="H57" s="314">
        <v>125000</v>
      </c>
      <c r="I57" s="407"/>
      <c r="J57" s="408"/>
      <c r="K57" s="409"/>
      <c r="L57" s="33" t="s">
        <v>4</v>
      </c>
      <c r="M57" s="3"/>
    </row>
    <row r="58" spans="1:13" s="15" customFormat="1" ht="18.75" customHeight="1">
      <c r="A58" s="525"/>
      <c r="B58" s="534"/>
      <c r="C58" s="131">
        <v>19</v>
      </c>
      <c r="D58" s="169" t="s">
        <v>115</v>
      </c>
      <c r="E58" s="47" t="s">
        <v>25</v>
      </c>
      <c r="F58" s="90" t="s">
        <v>7</v>
      </c>
      <c r="G58" s="359">
        <f>4.096-1.209-0.895-1.544</f>
        <v>0.44799999999999995</v>
      </c>
      <c r="H58" s="93">
        <v>105000</v>
      </c>
      <c r="I58" s="96"/>
      <c r="J58" s="97"/>
      <c r="K58" s="98"/>
      <c r="L58" s="38" t="s">
        <v>4</v>
      </c>
      <c r="M58" s="3"/>
    </row>
    <row r="59" spans="1:13" s="15" customFormat="1" ht="18.75" customHeight="1">
      <c r="A59" s="525"/>
      <c r="B59" s="534"/>
      <c r="C59" s="182">
        <v>16</v>
      </c>
      <c r="D59" s="183" t="s">
        <v>276</v>
      </c>
      <c r="E59" s="60" t="s">
        <v>19</v>
      </c>
      <c r="F59" s="66" t="s">
        <v>7</v>
      </c>
      <c r="G59" s="67">
        <f>4.931+19.88-2.44-2.489-2.489-2.489-2.489</f>
        <v>12.414999999999996</v>
      </c>
      <c r="H59" s="104">
        <v>132000</v>
      </c>
      <c r="I59" s="184"/>
      <c r="J59" s="185"/>
      <c r="K59" s="186"/>
      <c r="L59" s="38" t="s">
        <v>87</v>
      </c>
      <c r="M59" s="3"/>
    </row>
    <row r="60" spans="1:13" s="15" customFormat="1" ht="16.5" customHeight="1">
      <c r="A60" s="525"/>
      <c r="B60" s="534"/>
      <c r="C60" s="182">
        <v>12</v>
      </c>
      <c r="D60" s="183" t="s">
        <v>174</v>
      </c>
      <c r="E60" s="60" t="s">
        <v>21</v>
      </c>
      <c r="F60" s="66" t="s">
        <v>7</v>
      </c>
      <c r="G60" s="61">
        <v>3.791</v>
      </c>
      <c r="H60" s="104">
        <v>70000</v>
      </c>
      <c r="I60" s="184"/>
      <c r="J60" s="185"/>
      <c r="K60" s="186"/>
      <c r="L60" s="38" t="s">
        <v>87</v>
      </c>
      <c r="M60" s="3"/>
    </row>
    <row r="61" spans="1:13" s="15" customFormat="1" ht="17.25" customHeight="1" thickBot="1">
      <c r="A61" s="525"/>
      <c r="B61" s="535"/>
      <c r="C61" s="438">
        <v>11</v>
      </c>
      <c r="D61" s="376" t="s">
        <v>159</v>
      </c>
      <c r="E61" s="274" t="s">
        <v>55</v>
      </c>
      <c r="F61" s="102" t="s">
        <v>7</v>
      </c>
      <c r="G61" s="305">
        <f>6.233-1.498-1.598-1.618</f>
        <v>1.5189999999999995</v>
      </c>
      <c r="H61" s="415">
        <v>85000</v>
      </c>
      <c r="I61" s="439"/>
      <c r="J61" s="440"/>
      <c r="K61" s="441"/>
      <c r="L61" s="45" t="s">
        <v>29</v>
      </c>
      <c r="M61" s="3"/>
    </row>
    <row r="62" spans="1:13" s="15" customFormat="1" ht="16.5" customHeight="1" thickBot="1">
      <c r="A62" s="525"/>
      <c r="B62" s="403">
        <v>512</v>
      </c>
      <c r="C62" s="294">
        <v>24.7</v>
      </c>
      <c r="D62" s="241" t="s">
        <v>71</v>
      </c>
      <c r="E62" s="295" t="s">
        <v>17</v>
      </c>
      <c r="F62" s="287" t="s">
        <v>7</v>
      </c>
      <c r="G62" s="117">
        <f>3.223-0.597</f>
        <v>2.626</v>
      </c>
      <c r="H62" s="285">
        <v>90000</v>
      </c>
      <c r="I62" s="291"/>
      <c r="J62" s="292"/>
      <c r="K62" s="293"/>
      <c r="L62" s="296" t="s">
        <v>48</v>
      </c>
      <c r="M62" s="3"/>
    </row>
    <row r="63" spans="1:13" s="15" customFormat="1" ht="16.5" customHeight="1">
      <c r="A63" s="525"/>
      <c r="B63" s="494">
        <v>508</v>
      </c>
      <c r="C63" s="266">
        <v>23.8</v>
      </c>
      <c r="D63" s="143" t="s">
        <v>158</v>
      </c>
      <c r="E63" s="82" t="s">
        <v>18</v>
      </c>
      <c r="F63" s="90" t="s">
        <v>7</v>
      </c>
      <c r="G63" s="267">
        <f>3.427-1.728-0.071</f>
        <v>1.6280000000000001</v>
      </c>
      <c r="H63" s="339">
        <v>90000</v>
      </c>
      <c r="I63" s="268"/>
      <c r="J63" s="269"/>
      <c r="K63" s="270"/>
      <c r="L63" s="38" t="s">
        <v>52</v>
      </c>
      <c r="M63" s="3"/>
    </row>
    <row r="64" spans="1:13" s="15" customFormat="1" ht="15.75" customHeight="1" thickBot="1">
      <c r="A64" s="525"/>
      <c r="B64" s="508"/>
      <c r="C64" s="422">
        <v>22.2</v>
      </c>
      <c r="D64" s="423" t="s">
        <v>230</v>
      </c>
      <c r="E64" s="87" t="s">
        <v>64</v>
      </c>
      <c r="F64" s="102" t="s">
        <v>7</v>
      </c>
      <c r="G64" s="424">
        <f>9.452-3.17</f>
        <v>6.282</v>
      </c>
      <c r="H64" s="340">
        <v>90000</v>
      </c>
      <c r="I64" s="425"/>
      <c r="J64" s="426"/>
      <c r="K64" s="427"/>
      <c r="L64" s="45" t="s">
        <v>52</v>
      </c>
      <c r="M64" s="3"/>
    </row>
    <row r="65" spans="1:13" s="15" customFormat="1" ht="15.75" customHeight="1">
      <c r="A65" s="525"/>
      <c r="B65" s="493">
        <v>426</v>
      </c>
      <c r="C65" s="442">
        <v>22</v>
      </c>
      <c r="D65" s="443" t="s">
        <v>215</v>
      </c>
      <c r="E65" s="118" t="s">
        <v>21</v>
      </c>
      <c r="F65" s="258" t="s">
        <v>7</v>
      </c>
      <c r="G65" s="444">
        <f>22.736+22.684+20.222+4.936+15.266</f>
        <v>85.84400000000001</v>
      </c>
      <c r="H65" s="106">
        <v>135000</v>
      </c>
      <c r="I65" s="252"/>
      <c r="J65" s="445"/>
      <c r="K65" s="253"/>
      <c r="L65" s="42" t="s">
        <v>4</v>
      </c>
      <c r="M65" s="3"/>
    </row>
    <row r="66" spans="1:13" s="15" customFormat="1" ht="15.75" customHeight="1">
      <c r="A66" s="525"/>
      <c r="B66" s="494"/>
      <c r="C66" s="203">
        <v>22</v>
      </c>
      <c r="D66" s="116" t="s">
        <v>247</v>
      </c>
      <c r="E66" s="99">
        <v>20</v>
      </c>
      <c r="F66" s="59" t="s">
        <v>7</v>
      </c>
      <c r="G66" s="43">
        <v>1.938</v>
      </c>
      <c r="H66" s="58">
        <v>135000</v>
      </c>
      <c r="I66" s="48"/>
      <c r="J66" s="49"/>
      <c r="K66" s="50"/>
      <c r="L66" s="42" t="s">
        <v>243</v>
      </c>
      <c r="M66" s="3"/>
    </row>
    <row r="67" spans="1:13" s="15" customFormat="1" ht="16.5" customHeight="1">
      <c r="A67" s="525"/>
      <c r="B67" s="495"/>
      <c r="C67" s="203">
        <v>17</v>
      </c>
      <c r="D67" s="116" t="s">
        <v>128</v>
      </c>
      <c r="E67" s="99" t="s">
        <v>12</v>
      </c>
      <c r="F67" s="59" t="s">
        <v>7</v>
      </c>
      <c r="G67" s="43">
        <f>7.775-1.994</f>
        <v>5.781000000000001</v>
      </c>
      <c r="H67" s="58">
        <v>140000</v>
      </c>
      <c r="I67" s="48"/>
      <c r="J67" s="49"/>
      <c r="K67" s="50"/>
      <c r="L67" s="42" t="s">
        <v>4</v>
      </c>
      <c r="M67" s="3"/>
    </row>
    <row r="68" spans="1:13" s="15" customFormat="1" ht="16.5" customHeight="1">
      <c r="A68" s="525"/>
      <c r="B68" s="495"/>
      <c r="C68" s="203">
        <v>16</v>
      </c>
      <c r="D68" s="116" t="s">
        <v>169</v>
      </c>
      <c r="E68" s="99" t="s">
        <v>170</v>
      </c>
      <c r="F68" s="59" t="s">
        <v>7</v>
      </c>
      <c r="G68" s="43">
        <v>5.12</v>
      </c>
      <c r="H68" s="58">
        <v>90000</v>
      </c>
      <c r="I68" s="48"/>
      <c r="J68" s="49"/>
      <c r="K68" s="50"/>
      <c r="L68" s="42" t="s">
        <v>87</v>
      </c>
      <c r="M68" s="3"/>
    </row>
    <row r="69" spans="1:13" s="15" customFormat="1" ht="16.5" customHeight="1">
      <c r="A69" s="525"/>
      <c r="B69" s="495"/>
      <c r="C69" s="203">
        <v>16</v>
      </c>
      <c r="D69" s="116" t="s">
        <v>152</v>
      </c>
      <c r="E69" s="99" t="s">
        <v>9</v>
      </c>
      <c r="F69" s="59" t="s">
        <v>7</v>
      </c>
      <c r="G69" s="43">
        <f>19.942-0.408+19.856+19.17+19.868+19.581+18.698+3.755-1.954-0.081-0.311-1.145-12.832</f>
        <v>104.13899999999998</v>
      </c>
      <c r="H69" s="58">
        <v>135000</v>
      </c>
      <c r="I69" s="48"/>
      <c r="J69" s="49"/>
      <c r="K69" s="50"/>
      <c r="L69" s="42" t="s">
        <v>4</v>
      </c>
      <c r="M69" s="3"/>
    </row>
    <row r="70" spans="1:13" s="15" customFormat="1" ht="16.5" customHeight="1">
      <c r="A70" s="525"/>
      <c r="B70" s="495"/>
      <c r="C70" s="203">
        <v>16</v>
      </c>
      <c r="D70" s="116" t="s">
        <v>191</v>
      </c>
      <c r="E70" s="99" t="s">
        <v>9</v>
      </c>
      <c r="F70" s="59" t="s">
        <v>7</v>
      </c>
      <c r="G70" s="43">
        <f>12.947-0.49-1.877-0.361</f>
        <v>10.218999999999998</v>
      </c>
      <c r="H70" s="58">
        <v>140000</v>
      </c>
      <c r="I70" s="48"/>
      <c r="J70" s="49"/>
      <c r="K70" s="50"/>
      <c r="L70" s="42" t="s">
        <v>4</v>
      </c>
      <c r="M70" s="3"/>
    </row>
    <row r="71" spans="1:13" s="15" customFormat="1" ht="16.5" customHeight="1">
      <c r="A71" s="525"/>
      <c r="B71" s="495"/>
      <c r="C71" s="203">
        <v>14</v>
      </c>
      <c r="D71" s="116" t="s">
        <v>242</v>
      </c>
      <c r="E71" s="99" t="s">
        <v>20</v>
      </c>
      <c r="F71" s="59" t="s">
        <v>7</v>
      </c>
      <c r="G71" s="43">
        <v>1.579</v>
      </c>
      <c r="H71" s="58">
        <v>135000</v>
      </c>
      <c r="I71" s="48"/>
      <c r="J71" s="49"/>
      <c r="K71" s="50"/>
      <c r="L71" s="42" t="s">
        <v>140</v>
      </c>
      <c r="M71" s="3"/>
    </row>
    <row r="72" spans="1:13" s="15" customFormat="1" ht="16.5" customHeight="1">
      <c r="A72" s="525"/>
      <c r="B72" s="495"/>
      <c r="C72" s="266">
        <v>13</v>
      </c>
      <c r="D72" s="116" t="s">
        <v>89</v>
      </c>
      <c r="E72" s="82" t="s">
        <v>67</v>
      </c>
      <c r="F72" s="90" t="s">
        <v>7</v>
      </c>
      <c r="G72" s="221">
        <v>1.174</v>
      </c>
      <c r="H72" s="68">
        <v>105000</v>
      </c>
      <c r="I72" s="268"/>
      <c r="J72" s="269"/>
      <c r="K72" s="270"/>
      <c r="L72" s="44" t="s">
        <v>4</v>
      </c>
      <c r="M72" s="3"/>
    </row>
    <row r="73" spans="1:13" s="15" customFormat="1" ht="18.75" customHeight="1" hidden="1">
      <c r="A73" s="525"/>
      <c r="B73" s="495"/>
      <c r="C73" s="145">
        <v>9</v>
      </c>
      <c r="D73" s="116" t="s">
        <v>240</v>
      </c>
      <c r="E73" s="37">
        <v>20</v>
      </c>
      <c r="F73" s="105" t="s">
        <v>7</v>
      </c>
      <c r="G73" s="129">
        <v>0.876</v>
      </c>
      <c r="H73" s="112">
        <v>66000</v>
      </c>
      <c r="I73" s="146"/>
      <c r="J73" s="147"/>
      <c r="K73" s="148"/>
      <c r="L73" s="44" t="s">
        <v>4</v>
      </c>
      <c r="M73" s="3"/>
    </row>
    <row r="74" spans="1:13" s="15" customFormat="1" ht="18.75" customHeight="1">
      <c r="A74" s="525"/>
      <c r="B74" s="495"/>
      <c r="C74" s="145">
        <v>12</v>
      </c>
      <c r="D74" s="116" t="s">
        <v>241</v>
      </c>
      <c r="E74" s="37" t="s">
        <v>20</v>
      </c>
      <c r="F74" s="105" t="s">
        <v>7</v>
      </c>
      <c r="G74" s="129">
        <v>2.819</v>
      </c>
      <c r="H74" s="112">
        <v>135000</v>
      </c>
      <c r="I74" s="112"/>
      <c r="J74" s="112"/>
      <c r="K74" s="112"/>
      <c r="L74" s="44" t="s">
        <v>243</v>
      </c>
      <c r="M74" s="3"/>
    </row>
    <row r="75" spans="1:13" s="15" customFormat="1" ht="15.75" customHeight="1">
      <c r="A75" s="525"/>
      <c r="B75" s="495"/>
      <c r="C75" s="145">
        <v>12</v>
      </c>
      <c r="D75" s="204" t="s">
        <v>130</v>
      </c>
      <c r="E75" s="37" t="s">
        <v>21</v>
      </c>
      <c r="F75" s="105" t="s">
        <v>7</v>
      </c>
      <c r="G75" s="129">
        <v>40</v>
      </c>
      <c r="H75" s="112">
        <v>145000</v>
      </c>
      <c r="I75" s="112"/>
      <c r="J75" s="112"/>
      <c r="K75" s="112"/>
      <c r="L75" s="44" t="s">
        <v>87</v>
      </c>
      <c r="M75" s="3"/>
    </row>
    <row r="76" spans="1:13" s="15" customFormat="1" ht="15.75" customHeight="1">
      <c r="A76" s="525"/>
      <c r="B76" s="495"/>
      <c r="C76" s="145">
        <v>10</v>
      </c>
      <c r="D76" s="204" t="s">
        <v>119</v>
      </c>
      <c r="E76" s="37">
        <v>20</v>
      </c>
      <c r="F76" s="105" t="s">
        <v>7</v>
      </c>
      <c r="G76" s="129">
        <f>7.28-3.535</f>
        <v>3.745</v>
      </c>
      <c r="H76" s="112">
        <v>135000</v>
      </c>
      <c r="I76" s="112"/>
      <c r="J76" s="112"/>
      <c r="K76" s="112"/>
      <c r="L76" s="44" t="s">
        <v>4</v>
      </c>
      <c r="M76" s="3"/>
    </row>
    <row r="77" spans="1:13" s="15" customFormat="1" ht="15.75" customHeight="1">
      <c r="A77" s="525"/>
      <c r="B77" s="495"/>
      <c r="C77" s="145">
        <v>10</v>
      </c>
      <c r="D77" s="116" t="s">
        <v>262</v>
      </c>
      <c r="E77" s="37" t="s">
        <v>20</v>
      </c>
      <c r="F77" s="105" t="s">
        <v>7</v>
      </c>
      <c r="G77" s="129">
        <v>3.193</v>
      </c>
      <c r="H77" s="112">
        <v>120000</v>
      </c>
      <c r="I77" s="112"/>
      <c r="J77" s="112"/>
      <c r="K77" s="112"/>
      <c r="L77" s="44" t="s">
        <v>4</v>
      </c>
      <c r="M77" s="3"/>
    </row>
    <row r="78" spans="1:13" s="15" customFormat="1" ht="15.75" customHeight="1">
      <c r="A78" s="525"/>
      <c r="B78" s="495"/>
      <c r="C78" s="145">
        <v>10</v>
      </c>
      <c r="D78" s="116" t="s">
        <v>208</v>
      </c>
      <c r="E78" s="37" t="s">
        <v>20</v>
      </c>
      <c r="F78" s="105" t="s">
        <v>7</v>
      </c>
      <c r="G78" s="129">
        <f>0.98+3.034+4.304-1.251-0.31-0.832-0.18-0.89-0.377-1.869+2.029-0.947+0.979</f>
        <v>4.670000000000002</v>
      </c>
      <c r="H78" s="112">
        <v>115000</v>
      </c>
      <c r="I78" s="112"/>
      <c r="J78" s="112"/>
      <c r="K78" s="112"/>
      <c r="L78" s="44" t="s">
        <v>4</v>
      </c>
      <c r="M78" s="3"/>
    </row>
    <row r="79" spans="1:13" s="15" customFormat="1" ht="18" customHeight="1">
      <c r="A79" s="525"/>
      <c r="B79" s="495"/>
      <c r="C79" s="145">
        <v>10</v>
      </c>
      <c r="D79" s="116" t="s">
        <v>282</v>
      </c>
      <c r="E79" s="37">
        <v>20</v>
      </c>
      <c r="F79" s="105" t="s">
        <v>7</v>
      </c>
      <c r="G79" s="80">
        <f>33.29+20.21+19.735-7.294+20.911+20.509-1.241+20.323+20.168+20.216+43.01-0.667-7.195-2.359-0.31-15.731-15.419-3.034-20.488-20.625-18.487+20.689-10.617+20.202+19.938+15.782-5.894-5.542-11.663-7.382+17.207+19.548+20.872+21.145+20.822+20.13-2.301+20.599-6.685+8.186+17.002-2.029-19.828-20.241-3.078</f>
        <v>252.38400000000004</v>
      </c>
      <c r="H79" s="112">
        <v>115000</v>
      </c>
      <c r="I79" s="112"/>
      <c r="J79" s="112"/>
      <c r="K79" s="112"/>
      <c r="L79" s="82" t="s">
        <v>4</v>
      </c>
      <c r="M79" s="3"/>
    </row>
    <row r="80" spans="1:13" s="15" customFormat="1" ht="18" customHeight="1" thickBot="1">
      <c r="A80" s="525"/>
      <c r="B80" s="496"/>
      <c r="C80" s="412">
        <v>9</v>
      </c>
      <c r="D80" s="423" t="s">
        <v>114</v>
      </c>
      <c r="E80" s="189">
        <v>20</v>
      </c>
      <c r="F80" s="446" t="s">
        <v>7</v>
      </c>
      <c r="G80" s="414">
        <v>12.146</v>
      </c>
      <c r="H80" s="273">
        <v>110000</v>
      </c>
      <c r="I80" s="273"/>
      <c r="J80" s="273"/>
      <c r="K80" s="273"/>
      <c r="L80" s="87" t="s">
        <v>111</v>
      </c>
      <c r="M80" s="3"/>
    </row>
    <row r="81" spans="1:13" s="15" customFormat="1" ht="18" customHeight="1">
      <c r="A81" s="525"/>
      <c r="B81" s="493">
        <v>377</v>
      </c>
      <c r="C81" s="149">
        <v>14</v>
      </c>
      <c r="D81" s="475" t="s">
        <v>290</v>
      </c>
      <c r="E81" s="88" t="s">
        <v>170</v>
      </c>
      <c r="F81" s="474" t="s">
        <v>7</v>
      </c>
      <c r="G81" s="78">
        <v>2.415</v>
      </c>
      <c r="H81" s="120">
        <v>135000</v>
      </c>
      <c r="I81" s="120"/>
      <c r="J81" s="120"/>
      <c r="K81" s="120"/>
      <c r="L81" s="118" t="s">
        <v>140</v>
      </c>
      <c r="M81" s="3"/>
    </row>
    <row r="82" spans="1:13" s="15" customFormat="1" ht="18" customHeight="1">
      <c r="A82" s="525"/>
      <c r="B82" s="494"/>
      <c r="C82" s="141">
        <v>12</v>
      </c>
      <c r="D82" s="476" t="s">
        <v>244</v>
      </c>
      <c r="E82" s="51" t="s">
        <v>20</v>
      </c>
      <c r="F82" s="119" t="s">
        <v>7</v>
      </c>
      <c r="G82" s="40">
        <v>1.309</v>
      </c>
      <c r="H82" s="111">
        <v>135000</v>
      </c>
      <c r="I82" s="111"/>
      <c r="J82" s="111"/>
      <c r="K82" s="111"/>
      <c r="L82" s="82" t="s">
        <v>140</v>
      </c>
      <c r="M82" s="3"/>
    </row>
    <row r="83" spans="1:13" s="15" customFormat="1" ht="18" customHeight="1" thickBot="1">
      <c r="A83" s="525"/>
      <c r="B83" s="508"/>
      <c r="C83" s="457">
        <v>10</v>
      </c>
      <c r="D83" s="477" t="s">
        <v>291</v>
      </c>
      <c r="E83" s="139" t="s">
        <v>20</v>
      </c>
      <c r="F83" s="402" t="s">
        <v>7</v>
      </c>
      <c r="G83" s="472">
        <f>1.913-0.986</f>
        <v>0.927</v>
      </c>
      <c r="H83" s="227">
        <v>135000</v>
      </c>
      <c r="I83" s="227"/>
      <c r="J83" s="227"/>
      <c r="K83" s="227"/>
      <c r="L83" s="473" t="s">
        <v>140</v>
      </c>
      <c r="M83" s="3"/>
    </row>
    <row r="84" spans="1:13" s="15" customFormat="1" ht="18.75" customHeight="1">
      <c r="A84" s="525"/>
      <c r="B84" s="494">
        <v>325</v>
      </c>
      <c r="C84" s="145">
        <v>26</v>
      </c>
      <c r="D84" s="116" t="s">
        <v>233</v>
      </c>
      <c r="E84" s="37" t="s">
        <v>21</v>
      </c>
      <c r="F84" s="105" t="s">
        <v>7</v>
      </c>
      <c r="G84" s="129">
        <f>3.485-1.977</f>
        <v>1.5079999999999998</v>
      </c>
      <c r="H84" s="112">
        <v>160000</v>
      </c>
      <c r="I84" s="112"/>
      <c r="J84" s="112"/>
      <c r="K84" s="112"/>
      <c r="L84" s="99" t="s">
        <v>4</v>
      </c>
      <c r="M84" s="3"/>
    </row>
    <row r="85" spans="1:13" s="15" customFormat="1" ht="18.75" customHeight="1">
      <c r="A85" s="525"/>
      <c r="B85" s="494"/>
      <c r="C85" s="145">
        <v>25</v>
      </c>
      <c r="D85" s="116" t="s">
        <v>131</v>
      </c>
      <c r="E85" s="37" t="s">
        <v>21</v>
      </c>
      <c r="F85" s="105" t="s">
        <v>7</v>
      </c>
      <c r="G85" s="129">
        <v>2.171</v>
      </c>
      <c r="H85" s="112">
        <v>160000</v>
      </c>
      <c r="I85" s="112"/>
      <c r="J85" s="112"/>
      <c r="K85" s="112"/>
      <c r="L85" s="99" t="s">
        <v>4</v>
      </c>
      <c r="M85" s="3"/>
    </row>
    <row r="86" spans="1:13" s="15" customFormat="1" ht="18.75" customHeight="1">
      <c r="A86" s="525"/>
      <c r="B86" s="494"/>
      <c r="C86" s="145">
        <v>24</v>
      </c>
      <c r="D86" s="116" t="s">
        <v>182</v>
      </c>
      <c r="E86" s="37">
        <v>20</v>
      </c>
      <c r="F86" s="105" t="s">
        <v>7</v>
      </c>
      <c r="G86" s="129">
        <v>1.543</v>
      </c>
      <c r="H86" s="112">
        <v>140000</v>
      </c>
      <c r="I86" s="112"/>
      <c r="J86" s="112"/>
      <c r="K86" s="112"/>
      <c r="L86" s="99" t="s">
        <v>4</v>
      </c>
      <c r="M86" s="3"/>
    </row>
    <row r="87" spans="1:13" s="15" customFormat="1" ht="18.75" customHeight="1">
      <c r="A87" s="525"/>
      <c r="B87" s="494"/>
      <c r="C87" s="145">
        <v>24</v>
      </c>
      <c r="D87" s="116" t="s">
        <v>217</v>
      </c>
      <c r="E87" s="37" t="s">
        <v>21</v>
      </c>
      <c r="F87" s="105" t="s">
        <v>7</v>
      </c>
      <c r="G87" s="129">
        <f>2.093+16.051+4.185-20.236+11.908+16.34+18.417+20.63+12.419</f>
        <v>81.80699999999999</v>
      </c>
      <c r="H87" s="112">
        <v>150000</v>
      </c>
      <c r="I87" s="112"/>
      <c r="J87" s="112"/>
      <c r="K87" s="112"/>
      <c r="L87" s="99" t="s">
        <v>29</v>
      </c>
      <c r="M87" s="3"/>
    </row>
    <row r="88" spans="1:13" s="15" customFormat="1" ht="18.75" customHeight="1">
      <c r="A88" s="525"/>
      <c r="B88" s="494"/>
      <c r="C88" s="145">
        <v>24</v>
      </c>
      <c r="D88" s="116" t="s">
        <v>267</v>
      </c>
      <c r="E88" s="37" t="s">
        <v>20</v>
      </c>
      <c r="F88" s="105" t="s">
        <v>7</v>
      </c>
      <c r="G88" s="129">
        <f>10.356+14.473-2.024-4.247-1.545+2.027-0.629</f>
        <v>18.410999999999998</v>
      </c>
      <c r="H88" s="112">
        <v>140000</v>
      </c>
      <c r="I88" s="112"/>
      <c r="J88" s="112"/>
      <c r="K88" s="112"/>
      <c r="L88" s="99" t="s">
        <v>4</v>
      </c>
      <c r="M88" s="3"/>
    </row>
    <row r="89" spans="1:13" s="15" customFormat="1" ht="18.75" customHeight="1">
      <c r="A89" s="525"/>
      <c r="B89" s="494"/>
      <c r="C89" s="145">
        <v>20</v>
      </c>
      <c r="D89" s="116" t="s">
        <v>279</v>
      </c>
      <c r="E89" s="37" t="s">
        <v>21</v>
      </c>
      <c r="F89" s="105" t="s">
        <v>7</v>
      </c>
      <c r="G89" s="129">
        <f>22.314-3.516</f>
        <v>18.798000000000002</v>
      </c>
      <c r="H89" s="112">
        <v>140000</v>
      </c>
      <c r="I89" s="112"/>
      <c r="J89" s="112"/>
      <c r="K89" s="112"/>
      <c r="L89" s="99" t="s">
        <v>4</v>
      </c>
      <c r="M89" s="3"/>
    </row>
    <row r="90" spans="1:13" s="15" customFormat="1" ht="18.75" customHeight="1">
      <c r="A90" s="525"/>
      <c r="B90" s="494"/>
      <c r="C90" s="145">
        <v>20</v>
      </c>
      <c r="D90" s="116" t="s">
        <v>205</v>
      </c>
      <c r="E90" s="37" t="s">
        <v>9</v>
      </c>
      <c r="F90" s="105" t="s">
        <v>7</v>
      </c>
      <c r="G90" s="129">
        <f>13.88-8.19+8.19+1.116-0.656-0.46-0.214-7.552-1.247</f>
        <v>4.866999999999999</v>
      </c>
      <c r="H90" s="112">
        <v>115000</v>
      </c>
      <c r="I90" s="112"/>
      <c r="J90" s="112"/>
      <c r="K90" s="112"/>
      <c r="L90" s="99" t="s">
        <v>4</v>
      </c>
      <c r="M90" s="3"/>
    </row>
    <row r="91" spans="1:13" s="15" customFormat="1" ht="18.75" customHeight="1">
      <c r="A91" s="525"/>
      <c r="B91" s="495"/>
      <c r="C91" s="342">
        <v>20</v>
      </c>
      <c r="D91" s="116" t="s">
        <v>78</v>
      </c>
      <c r="E91" s="37" t="s">
        <v>26</v>
      </c>
      <c r="F91" s="105" t="s">
        <v>7</v>
      </c>
      <c r="G91" s="80">
        <f>17.663+17.782+17.788+17.12+17.056+17.578</f>
        <v>104.98700000000001</v>
      </c>
      <c r="H91" s="112">
        <v>90000</v>
      </c>
      <c r="I91" s="112"/>
      <c r="J91" s="112"/>
      <c r="K91" s="112"/>
      <c r="L91" s="99" t="s">
        <v>77</v>
      </c>
      <c r="M91" s="3"/>
    </row>
    <row r="92" spans="1:13" s="15" customFormat="1" ht="18.75" customHeight="1">
      <c r="A92" s="525"/>
      <c r="B92" s="495"/>
      <c r="C92" s="342">
        <v>20</v>
      </c>
      <c r="D92" s="116" t="s">
        <v>132</v>
      </c>
      <c r="E92" s="37" t="s">
        <v>26</v>
      </c>
      <c r="F92" s="105" t="s">
        <v>7</v>
      </c>
      <c r="G92" s="80">
        <f>62.292+104.29</f>
        <v>166.582</v>
      </c>
      <c r="H92" s="112">
        <v>94000</v>
      </c>
      <c r="I92" s="112"/>
      <c r="J92" s="112"/>
      <c r="K92" s="112"/>
      <c r="L92" s="99" t="s">
        <v>93</v>
      </c>
      <c r="M92" s="3"/>
    </row>
    <row r="93" spans="1:13" s="15" customFormat="1" ht="18.75" customHeight="1">
      <c r="A93" s="525"/>
      <c r="B93" s="495"/>
      <c r="C93" s="145">
        <v>20</v>
      </c>
      <c r="D93" s="143" t="s">
        <v>231</v>
      </c>
      <c r="E93" s="37" t="s">
        <v>26</v>
      </c>
      <c r="F93" s="105" t="s">
        <v>7</v>
      </c>
      <c r="G93" s="80">
        <f>20.749+17.033+7.06+1.753-3.498</f>
        <v>43.097</v>
      </c>
      <c r="H93" s="112">
        <v>105000</v>
      </c>
      <c r="I93" s="112"/>
      <c r="J93" s="112"/>
      <c r="K93" s="112"/>
      <c r="L93" s="82" t="s">
        <v>4</v>
      </c>
      <c r="M93" s="3"/>
    </row>
    <row r="94" spans="1:13" s="15" customFormat="1" ht="18.75" customHeight="1">
      <c r="A94" s="525"/>
      <c r="B94" s="495"/>
      <c r="C94" s="141">
        <v>20</v>
      </c>
      <c r="D94" s="143" t="s">
        <v>211</v>
      </c>
      <c r="E94" s="51" t="s">
        <v>26</v>
      </c>
      <c r="F94" s="119" t="s">
        <v>7</v>
      </c>
      <c r="G94" s="130">
        <f>20.866+22.975-19.43-0.15-19.435+21.19+21.195-10.595-1.79-10.67-21.86+17.835+12.39+21.155-1.75-1.76-17.53-0.155-1.8+21.082+21.06+17.441+20.931+20.517+20.97+12.149-1.766-1.775-0.605-1.765-20.952-3.496-20.957-17.593+1.768+3.248-3.525-13.608-17.484-17.483-19.282-20.523</f>
        <v>9.033000000000023</v>
      </c>
      <c r="H94" s="111">
        <v>94000</v>
      </c>
      <c r="I94" s="111"/>
      <c r="J94" s="111"/>
      <c r="K94" s="111"/>
      <c r="L94" s="82" t="s">
        <v>4</v>
      </c>
      <c r="M94" s="3"/>
    </row>
    <row r="95" spans="1:13" s="15" customFormat="1" ht="18.75" customHeight="1">
      <c r="A95" s="525"/>
      <c r="B95" s="495"/>
      <c r="C95" s="145">
        <v>20</v>
      </c>
      <c r="D95" s="116" t="s">
        <v>206</v>
      </c>
      <c r="E95" s="37" t="s">
        <v>20</v>
      </c>
      <c r="F95" s="105" t="s">
        <v>7</v>
      </c>
      <c r="G95" s="129">
        <f>1.7+20.672+20.88+18.312+17.459+8.686+10.506+3.448+20.302-3.514-15.487</f>
        <v>102.96400000000001</v>
      </c>
      <c r="H95" s="112">
        <v>130000</v>
      </c>
      <c r="I95" s="112"/>
      <c r="J95" s="112"/>
      <c r="K95" s="112"/>
      <c r="L95" s="82" t="s">
        <v>29</v>
      </c>
      <c r="M95" s="3"/>
    </row>
    <row r="96" spans="1:13" s="15" customFormat="1" ht="18.75" customHeight="1">
      <c r="A96" s="525"/>
      <c r="B96" s="495"/>
      <c r="C96" s="145">
        <v>18</v>
      </c>
      <c r="D96" s="116" t="s">
        <v>239</v>
      </c>
      <c r="E96" s="37" t="s">
        <v>20</v>
      </c>
      <c r="F96" s="105" t="s">
        <v>7</v>
      </c>
      <c r="G96" s="129">
        <v>1.556</v>
      </c>
      <c r="H96" s="112">
        <v>140000</v>
      </c>
      <c r="I96" s="112"/>
      <c r="J96" s="112"/>
      <c r="K96" s="112"/>
      <c r="L96" s="82" t="s">
        <v>238</v>
      </c>
      <c r="M96" s="3"/>
    </row>
    <row r="97" spans="1:19" s="15" customFormat="1" ht="18.75" customHeight="1">
      <c r="A97" s="525"/>
      <c r="B97" s="495"/>
      <c r="C97" s="145">
        <v>17</v>
      </c>
      <c r="D97" s="116" t="s">
        <v>292</v>
      </c>
      <c r="E97" s="37">
        <v>20</v>
      </c>
      <c r="F97" s="105" t="s">
        <v>7</v>
      </c>
      <c r="G97" s="129">
        <v>3.601</v>
      </c>
      <c r="H97" s="112">
        <v>130000</v>
      </c>
      <c r="I97" s="112"/>
      <c r="J97" s="112"/>
      <c r="K97" s="112"/>
      <c r="L97" s="82" t="s">
        <v>248</v>
      </c>
      <c r="M97" s="3"/>
      <c r="S97" s="14"/>
    </row>
    <row r="98" spans="1:13" s="84" customFormat="1" ht="19.5" customHeight="1">
      <c r="A98" s="525"/>
      <c r="B98" s="495"/>
      <c r="C98" s="142">
        <v>16</v>
      </c>
      <c r="D98" s="251" t="s">
        <v>97</v>
      </c>
      <c r="E98" s="37" t="s">
        <v>9</v>
      </c>
      <c r="F98" s="94" t="s">
        <v>7</v>
      </c>
      <c r="G98" s="36">
        <v>20</v>
      </c>
      <c r="H98" s="103">
        <v>157000</v>
      </c>
      <c r="I98" s="79"/>
      <c r="J98" s="79"/>
      <c r="K98" s="79"/>
      <c r="L98" s="38" t="s">
        <v>99</v>
      </c>
      <c r="M98" s="3"/>
    </row>
    <row r="99" spans="1:13" s="84" customFormat="1" ht="19.5" customHeight="1">
      <c r="A99" s="525"/>
      <c r="B99" s="495"/>
      <c r="C99" s="142">
        <v>16</v>
      </c>
      <c r="D99" s="251" t="s">
        <v>275</v>
      </c>
      <c r="E99" s="37" t="s">
        <v>9</v>
      </c>
      <c r="F99" s="94" t="s">
        <v>7</v>
      </c>
      <c r="G99" s="129">
        <f>7.189-1.451-0.734-0.235-1.451-1.451-1.384</f>
        <v>0.4829999999999992</v>
      </c>
      <c r="H99" s="103">
        <v>145000</v>
      </c>
      <c r="I99" s="79"/>
      <c r="J99" s="79"/>
      <c r="K99" s="79"/>
      <c r="L99" s="38" t="s">
        <v>4</v>
      </c>
      <c r="M99" s="3"/>
    </row>
    <row r="100" spans="1:13" s="84" customFormat="1" ht="19.5" customHeight="1">
      <c r="A100" s="525"/>
      <c r="B100" s="495"/>
      <c r="C100" s="142">
        <v>16</v>
      </c>
      <c r="D100" s="251" t="s">
        <v>246</v>
      </c>
      <c r="E100" s="37">
        <v>20</v>
      </c>
      <c r="F100" s="94" t="s">
        <v>7</v>
      </c>
      <c r="G100" s="129">
        <v>1.34</v>
      </c>
      <c r="H100" s="103">
        <v>140000</v>
      </c>
      <c r="I100" s="79"/>
      <c r="J100" s="79"/>
      <c r="K100" s="79"/>
      <c r="L100" s="44" t="s">
        <v>140</v>
      </c>
      <c r="M100" s="3"/>
    </row>
    <row r="101" spans="1:13" s="84" customFormat="1" ht="19.5" customHeight="1">
      <c r="A101" s="525"/>
      <c r="B101" s="495"/>
      <c r="C101" s="142">
        <v>14</v>
      </c>
      <c r="D101" s="251" t="s">
        <v>97</v>
      </c>
      <c r="E101" s="37" t="s">
        <v>9</v>
      </c>
      <c r="F101" s="94" t="s">
        <v>7</v>
      </c>
      <c r="G101" s="36">
        <v>16</v>
      </c>
      <c r="H101" s="103">
        <v>157000</v>
      </c>
      <c r="I101" s="79"/>
      <c r="J101" s="79"/>
      <c r="K101" s="79"/>
      <c r="L101" s="38" t="s">
        <v>99</v>
      </c>
      <c r="M101" s="3"/>
    </row>
    <row r="102" spans="1:13" s="84" customFormat="1" ht="19.5" customHeight="1">
      <c r="A102" s="525"/>
      <c r="B102" s="495"/>
      <c r="C102" s="142">
        <v>14</v>
      </c>
      <c r="D102" s="251" t="s">
        <v>125</v>
      </c>
      <c r="E102" s="37" t="s">
        <v>12</v>
      </c>
      <c r="F102" s="94" t="s">
        <v>7</v>
      </c>
      <c r="G102" s="36">
        <v>1.026</v>
      </c>
      <c r="H102" s="103">
        <v>125000</v>
      </c>
      <c r="I102" s="79"/>
      <c r="J102" s="79"/>
      <c r="K102" s="79"/>
      <c r="L102" s="38" t="s">
        <v>4</v>
      </c>
      <c r="M102" s="3"/>
    </row>
    <row r="103" spans="1:13" s="84" customFormat="1" ht="19.5" customHeight="1">
      <c r="A103" s="525"/>
      <c r="B103" s="495"/>
      <c r="C103" s="342">
        <v>12</v>
      </c>
      <c r="D103" s="108" t="s">
        <v>234</v>
      </c>
      <c r="E103" s="37" t="s">
        <v>12</v>
      </c>
      <c r="F103" s="94" t="s">
        <v>7</v>
      </c>
      <c r="G103" s="129">
        <f>16.267+16.543+16.996+17.121+16.917+17.169+17.034+16.972+16.721+17.085+17.005+17.102+17.092+16.995+17.025+16.819+17.07+16.909+16.822-2.087+16.814+16.92+16.849+16.877+16.79+16.95+17.16+16.922+16.903+16.883+16.538+16.748+16.763+16.617+16.53+16.482+16.646+16.493-20.798-20.892-20.833-21.132-20.698</f>
        <v>517.1090000000002</v>
      </c>
      <c r="H103" s="103">
        <v>118000</v>
      </c>
      <c r="I103" s="79"/>
      <c r="J103" s="79"/>
      <c r="K103" s="79"/>
      <c r="L103" s="38" t="s">
        <v>76</v>
      </c>
      <c r="M103" s="3"/>
    </row>
    <row r="104" spans="1:13" s="84" customFormat="1" ht="19.5" customHeight="1">
      <c r="A104" s="525"/>
      <c r="B104" s="495"/>
      <c r="C104" s="131">
        <v>12</v>
      </c>
      <c r="D104" s="109" t="s">
        <v>224</v>
      </c>
      <c r="E104" s="51" t="s">
        <v>12</v>
      </c>
      <c r="F104" s="69" t="s">
        <v>7</v>
      </c>
      <c r="G104" s="130">
        <f>0.36+20.798-3.126+20.892-2.08-0.361+20.833+21.132-3.27-1.088</f>
        <v>74.09</v>
      </c>
      <c r="H104" s="93">
        <v>118000</v>
      </c>
      <c r="I104" s="85"/>
      <c r="J104" s="85"/>
      <c r="K104" s="85"/>
      <c r="L104" s="38" t="s">
        <v>4</v>
      </c>
      <c r="M104" s="3"/>
    </row>
    <row r="105" spans="1:13" s="84" customFormat="1" ht="19.5" customHeight="1">
      <c r="A105" s="525"/>
      <c r="B105" s="495"/>
      <c r="C105" s="142">
        <v>12</v>
      </c>
      <c r="D105" s="109" t="s">
        <v>123</v>
      </c>
      <c r="E105" s="51" t="s">
        <v>12</v>
      </c>
      <c r="F105" s="94" t="s">
        <v>7</v>
      </c>
      <c r="G105" s="129">
        <f>20.748-6.267</f>
        <v>14.481000000000002</v>
      </c>
      <c r="H105" s="103">
        <v>118000</v>
      </c>
      <c r="I105" s="79"/>
      <c r="J105" s="79"/>
      <c r="K105" s="79"/>
      <c r="L105" s="38" t="s">
        <v>4</v>
      </c>
      <c r="M105" s="3"/>
    </row>
    <row r="106" spans="1:13" s="84" customFormat="1" ht="19.5" customHeight="1">
      <c r="A106" s="525"/>
      <c r="B106" s="495"/>
      <c r="C106" s="142">
        <v>12</v>
      </c>
      <c r="D106" s="109" t="s">
        <v>153</v>
      </c>
      <c r="E106" s="51" t="s">
        <v>12</v>
      </c>
      <c r="F106" s="94" t="s">
        <v>7</v>
      </c>
      <c r="G106" s="129">
        <f>249.698+82.511-20.715-20.636-20.506-20.627-20.878-20.826-18.852-18.66-19.779-8.525</f>
        <v>142.20499999999998</v>
      </c>
      <c r="H106" s="103">
        <v>118000</v>
      </c>
      <c r="I106" s="79"/>
      <c r="J106" s="79"/>
      <c r="K106" s="79"/>
      <c r="L106" s="44" t="s">
        <v>93</v>
      </c>
      <c r="M106" s="3"/>
    </row>
    <row r="107" spans="1:13" s="84" customFormat="1" ht="19.5" customHeight="1">
      <c r="A107" s="525"/>
      <c r="B107" s="495"/>
      <c r="C107" s="142">
        <v>11</v>
      </c>
      <c r="D107" s="109" t="s">
        <v>209</v>
      </c>
      <c r="E107" s="37" t="s">
        <v>20</v>
      </c>
      <c r="F107" s="94" t="s">
        <v>7</v>
      </c>
      <c r="G107" s="80">
        <f>12.303-2.829-0.987</f>
        <v>8.487</v>
      </c>
      <c r="H107" s="103">
        <v>125000</v>
      </c>
      <c r="I107" s="79"/>
      <c r="J107" s="79"/>
      <c r="K107" s="79"/>
      <c r="L107" s="44" t="s">
        <v>4</v>
      </c>
      <c r="M107" s="3"/>
    </row>
    <row r="108" spans="1:18" s="83" customFormat="1" ht="17.25" customHeight="1">
      <c r="A108" s="525"/>
      <c r="B108" s="495"/>
      <c r="C108" s="142">
        <v>9</v>
      </c>
      <c r="D108" s="108" t="s">
        <v>216</v>
      </c>
      <c r="E108" s="37" t="s">
        <v>20</v>
      </c>
      <c r="F108" s="94" t="s">
        <v>7</v>
      </c>
      <c r="G108" s="80">
        <f>2.333-0.759+0.663-1.574+5.36</f>
        <v>6.023000000000001</v>
      </c>
      <c r="H108" s="127">
        <v>120000</v>
      </c>
      <c r="I108" s="79"/>
      <c r="J108" s="79"/>
      <c r="K108" s="79"/>
      <c r="L108" s="38" t="s">
        <v>50</v>
      </c>
      <c r="M108" s="261"/>
      <c r="N108" s="262"/>
      <c r="O108" s="262"/>
      <c r="P108" s="262"/>
      <c r="Q108" s="262"/>
      <c r="R108" s="262"/>
    </row>
    <row r="109" spans="1:18" s="83" customFormat="1" ht="17.25" customHeight="1">
      <c r="A109" s="525"/>
      <c r="B109" s="495"/>
      <c r="C109" s="142">
        <v>9</v>
      </c>
      <c r="D109" s="108" t="s">
        <v>30</v>
      </c>
      <c r="E109" s="37">
        <v>20</v>
      </c>
      <c r="F109" s="94" t="s">
        <v>7</v>
      </c>
      <c r="G109" s="80">
        <v>1.402</v>
      </c>
      <c r="H109" s="127">
        <v>65000</v>
      </c>
      <c r="I109" s="79"/>
      <c r="J109" s="79"/>
      <c r="K109" s="79"/>
      <c r="L109" s="38" t="s">
        <v>4</v>
      </c>
      <c r="M109" s="261"/>
      <c r="N109" s="262"/>
      <c r="O109" s="262"/>
      <c r="P109" s="262"/>
      <c r="Q109" s="262"/>
      <c r="R109" s="262"/>
    </row>
    <row r="110" spans="1:18" s="83" customFormat="1" ht="17.25" customHeight="1">
      <c r="A110" s="525"/>
      <c r="B110" s="495"/>
      <c r="C110" s="142">
        <v>9</v>
      </c>
      <c r="D110" s="108" t="s">
        <v>145</v>
      </c>
      <c r="E110" s="37">
        <v>20</v>
      </c>
      <c r="F110" s="94" t="s">
        <v>7</v>
      </c>
      <c r="G110" s="80">
        <f>20.687+19.891-8.734-4.641</f>
        <v>27.203000000000003</v>
      </c>
      <c r="H110" s="127">
        <v>125000</v>
      </c>
      <c r="I110" s="79"/>
      <c r="J110" s="79"/>
      <c r="K110" s="79"/>
      <c r="L110" s="38" t="s">
        <v>4</v>
      </c>
      <c r="M110" s="261"/>
      <c r="N110" s="262"/>
      <c r="O110" s="262"/>
      <c r="P110" s="262"/>
      <c r="Q110" s="262"/>
      <c r="R110" s="262"/>
    </row>
    <row r="111" spans="1:18" s="83" customFormat="1" ht="17.25" customHeight="1">
      <c r="A111" s="525"/>
      <c r="B111" s="495"/>
      <c r="C111" s="142">
        <v>9</v>
      </c>
      <c r="D111" s="108" t="s">
        <v>232</v>
      </c>
      <c r="E111" s="37" t="s">
        <v>20</v>
      </c>
      <c r="F111" s="94" t="s">
        <v>7</v>
      </c>
      <c r="G111" s="80">
        <f>13.125+20.075+2.46-5.734-2.321</f>
        <v>27.605</v>
      </c>
      <c r="H111" s="127">
        <v>130000</v>
      </c>
      <c r="I111" s="79"/>
      <c r="J111" s="79"/>
      <c r="K111" s="79"/>
      <c r="L111" s="38" t="s">
        <v>4</v>
      </c>
      <c r="M111" s="261"/>
      <c r="N111" s="262"/>
      <c r="O111" s="262"/>
      <c r="P111" s="262"/>
      <c r="Q111" s="262"/>
      <c r="R111" s="262"/>
    </row>
    <row r="112" spans="1:18" s="83" customFormat="1" ht="17.25" customHeight="1">
      <c r="A112" s="525"/>
      <c r="B112" s="495"/>
      <c r="C112" s="142">
        <v>8</v>
      </c>
      <c r="D112" s="108" t="s">
        <v>220</v>
      </c>
      <c r="E112" s="37" t="s">
        <v>20</v>
      </c>
      <c r="F112" s="94" t="s">
        <v>7</v>
      </c>
      <c r="G112" s="80">
        <f>1.366+20.585-0.707-1.425-7.155-5.71-0.659-0.695+10.14+7.085+14.117-2.75-0.745-0.72-2.155+6.565+11.06</f>
        <v>48.197</v>
      </c>
      <c r="H112" s="127">
        <v>125000</v>
      </c>
      <c r="I112" s="79"/>
      <c r="J112" s="79"/>
      <c r="K112" s="79"/>
      <c r="L112" s="38" t="s">
        <v>4</v>
      </c>
      <c r="M112" s="261"/>
      <c r="N112" s="262"/>
      <c r="O112" s="262"/>
      <c r="P112" s="262"/>
      <c r="Q112" s="262"/>
      <c r="R112" s="262"/>
    </row>
    <row r="113" spans="1:18" s="83" customFormat="1" ht="17.25" customHeight="1">
      <c r="A113" s="525"/>
      <c r="B113" s="495"/>
      <c r="C113" s="142">
        <v>8</v>
      </c>
      <c r="D113" s="108" t="s">
        <v>235</v>
      </c>
      <c r="E113" s="37" t="s">
        <v>20</v>
      </c>
      <c r="F113" s="94" t="s">
        <v>7</v>
      </c>
      <c r="G113" s="80">
        <f>20.14+20.32+20.27+20.08+18.905</f>
        <v>99.715</v>
      </c>
      <c r="H113" s="127">
        <v>120000</v>
      </c>
      <c r="I113" s="79"/>
      <c r="J113" s="79"/>
      <c r="K113" s="79"/>
      <c r="L113" s="44" t="s">
        <v>140</v>
      </c>
      <c r="M113" s="261"/>
      <c r="N113" s="262"/>
      <c r="O113" s="262"/>
      <c r="P113" s="262"/>
      <c r="Q113" s="262"/>
      <c r="R113" s="262"/>
    </row>
    <row r="114" spans="1:18" s="83" customFormat="1" ht="17.25" customHeight="1">
      <c r="A114" s="525"/>
      <c r="B114" s="495"/>
      <c r="C114" s="142">
        <v>8</v>
      </c>
      <c r="D114" s="108" t="s">
        <v>144</v>
      </c>
      <c r="E114" s="37" t="s">
        <v>20</v>
      </c>
      <c r="F114" s="94" t="s">
        <v>7</v>
      </c>
      <c r="G114" s="80">
        <f>4.49+7.515</f>
        <v>12.004999999999999</v>
      </c>
      <c r="H114" s="127">
        <v>130000</v>
      </c>
      <c r="I114" s="79"/>
      <c r="J114" s="79"/>
      <c r="K114" s="79"/>
      <c r="L114" s="38" t="s">
        <v>4</v>
      </c>
      <c r="M114" s="261"/>
      <c r="N114" s="262"/>
      <c r="O114" s="262"/>
      <c r="P114" s="262"/>
      <c r="Q114" s="262"/>
      <c r="R114" s="262"/>
    </row>
    <row r="115" spans="1:18" s="83" customFormat="1" ht="17.25" customHeight="1">
      <c r="A115" s="525"/>
      <c r="B115" s="495"/>
      <c r="C115" s="142">
        <v>8</v>
      </c>
      <c r="D115" s="108" t="s">
        <v>171</v>
      </c>
      <c r="E115" s="37">
        <v>20</v>
      </c>
      <c r="F115" s="94" t="s">
        <v>7</v>
      </c>
      <c r="G115" s="80">
        <f>11.98-5.655-5.061+0.747+1.485</f>
        <v>3.4960000000000004</v>
      </c>
      <c r="H115" s="127">
        <v>130000</v>
      </c>
      <c r="I115" s="79"/>
      <c r="J115" s="79"/>
      <c r="K115" s="79"/>
      <c r="L115" s="38" t="s">
        <v>4</v>
      </c>
      <c r="M115" s="261"/>
      <c r="N115" s="262"/>
      <c r="O115" s="262"/>
      <c r="P115" s="262"/>
      <c r="Q115" s="262"/>
      <c r="R115" s="262"/>
    </row>
    <row r="116" spans="1:18" s="83" customFormat="1" ht="17.25" customHeight="1">
      <c r="A116" s="525"/>
      <c r="B116" s="495"/>
      <c r="C116" s="142">
        <v>8</v>
      </c>
      <c r="D116" s="108" t="s">
        <v>223</v>
      </c>
      <c r="E116" s="37" t="s">
        <v>20</v>
      </c>
      <c r="F116" s="94" t="s">
        <v>7</v>
      </c>
      <c r="G116" s="80">
        <f>134.697+1.145-19.315-13.587-18.381-1.37</f>
        <v>83.18900000000001</v>
      </c>
      <c r="H116" s="127">
        <v>110000</v>
      </c>
      <c r="I116" s="79"/>
      <c r="J116" s="79"/>
      <c r="K116" s="79"/>
      <c r="L116" s="38" t="s">
        <v>4</v>
      </c>
      <c r="M116" s="261"/>
      <c r="N116" s="262"/>
      <c r="O116" s="262"/>
      <c r="P116" s="262"/>
      <c r="Q116" s="262"/>
      <c r="R116" s="262"/>
    </row>
    <row r="117" spans="1:18" s="83" customFormat="1" ht="17.25" customHeight="1">
      <c r="A117" s="525"/>
      <c r="B117" s="495"/>
      <c r="C117" s="131">
        <v>8</v>
      </c>
      <c r="D117" s="109" t="s">
        <v>175</v>
      </c>
      <c r="E117" s="51">
        <v>20</v>
      </c>
      <c r="F117" s="69" t="s">
        <v>7</v>
      </c>
      <c r="G117" s="40">
        <f>9.59+0.697+0.58-4.72-2.41+20.215-4.96+19.505+2.815+17.43-1.315-1.43-16.44-16.875-0.624+0.597+0.61-17.49-0.62+5.365-0.555</f>
        <v>9.965000000000007</v>
      </c>
      <c r="H117" s="397">
        <v>110000</v>
      </c>
      <c r="I117" s="85"/>
      <c r="J117" s="85"/>
      <c r="K117" s="85"/>
      <c r="L117" s="38" t="s">
        <v>4</v>
      </c>
      <c r="M117" s="421"/>
      <c r="N117" s="262"/>
      <c r="O117" s="262"/>
      <c r="P117" s="262"/>
      <c r="Q117" s="262"/>
      <c r="R117" s="262"/>
    </row>
    <row r="118" spans="1:18" s="83" customFormat="1" ht="17.25" customHeight="1" thickBot="1">
      <c r="A118" s="525"/>
      <c r="B118" s="495"/>
      <c r="C118" s="205">
        <v>8</v>
      </c>
      <c r="D118" s="198" t="s">
        <v>221</v>
      </c>
      <c r="E118" s="163" t="s">
        <v>20</v>
      </c>
      <c r="F118" s="137" t="s">
        <v>7</v>
      </c>
      <c r="G118" s="192">
        <v>0.745</v>
      </c>
      <c r="H118" s="385">
        <v>70000</v>
      </c>
      <c r="I118" s="206"/>
      <c r="J118" s="206"/>
      <c r="K118" s="206"/>
      <c r="L118" s="56" t="s">
        <v>4</v>
      </c>
      <c r="M118" s="421"/>
      <c r="N118" s="262"/>
      <c r="O118" s="262"/>
      <c r="P118" s="262"/>
      <c r="Q118" s="262"/>
      <c r="R118" s="262"/>
    </row>
    <row r="119" spans="1:13" s="15" customFormat="1" ht="17.25" customHeight="1" thickBot="1">
      <c r="A119" s="525"/>
      <c r="B119" s="135">
        <v>324</v>
      </c>
      <c r="C119" s="300">
        <v>7.14</v>
      </c>
      <c r="D119" s="263" t="s">
        <v>35</v>
      </c>
      <c r="E119" s="155" t="s">
        <v>34</v>
      </c>
      <c r="F119" s="73" t="s">
        <v>7</v>
      </c>
      <c r="G119" s="301">
        <v>2.198</v>
      </c>
      <c r="H119" s="115">
        <v>65000</v>
      </c>
      <c r="I119" s="302"/>
      <c r="J119" s="302"/>
      <c r="K119" s="302"/>
      <c r="L119" s="113" t="s">
        <v>4</v>
      </c>
      <c r="M119" s="3"/>
    </row>
    <row r="120" spans="1:13" s="15" customFormat="1" ht="17.25" customHeight="1" thickBot="1">
      <c r="A120" s="525"/>
      <c r="B120" s="135">
        <v>318</v>
      </c>
      <c r="C120" s="300">
        <v>26</v>
      </c>
      <c r="D120" s="263" t="s">
        <v>33</v>
      </c>
      <c r="E120" s="155">
        <v>20</v>
      </c>
      <c r="F120" s="73" t="s">
        <v>7</v>
      </c>
      <c r="G120" s="301">
        <v>1.039</v>
      </c>
      <c r="H120" s="115">
        <v>92000</v>
      </c>
      <c r="I120" s="302"/>
      <c r="J120" s="302"/>
      <c r="K120" s="302"/>
      <c r="L120" s="113" t="s">
        <v>4</v>
      </c>
      <c r="M120" s="3"/>
    </row>
    <row r="121" spans="1:13" s="15" customFormat="1" ht="17.25" customHeight="1">
      <c r="A121" s="525"/>
      <c r="B121" s="494">
        <v>273</v>
      </c>
      <c r="C121" s="142">
        <v>20</v>
      </c>
      <c r="D121" s="108" t="s">
        <v>180</v>
      </c>
      <c r="E121" s="37">
        <v>20</v>
      </c>
      <c r="F121" s="94" t="s">
        <v>7</v>
      </c>
      <c r="G121" s="395">
        <f>17.126-2.89-0.876-1.443-0.163-0.4-4.308-1.445-1.4</f>
        <v>4.2010000000000005</v>
      </c>
      <c r="H121" s="127">
        <v>118000</v>
      </c>
      <c r="I121" s="79"/>
      <c r="J121" s="79"/>
      <c r="K121" s="79"/>
      <c r="L121" s="32" t="s">
        <v>135</v>
      </c>
      <c r="M121" s="3"/>
    </row>
    <row r="122" spans="1:13" s="15" customFormat="1" ht="17.25" customHeight="1">
      <c r="A122" s="525"/>
      <c r="B122" s="494"/>
      <c r="C122" s="142">
        <v>20</v>
      </c>
      <c r="D122" s="108" t="s">
        <v>263</v>
      </c>
      <c r="E122" s="37" t="s">
        <v>20</v>
      </c>
      <c r="F122" s="94" t="s">
        <v>7</v>
      </c>
      <c r="G122" s="129">
        <f>1.415+1.324</f>
        <v>2.739</v>
      </c>
      <c r="H122" s="127">
        <v>127000</v>
      </c>
      <c r="I122" s="79"/>
      <c r="J122" s="79"/>
      <c r="K122" s="79"/>
      <c r="L122" s="38" t="s">
        <v>4</v>
      </c>
      <c r="M122" s="3"/>
    </row>
    <row r="123" spans="1:13" s="15" customFormat="1" ht="17.25" customHeight="1">
      <c r="A123" s="525"/>
      <c r="B123" s="494"/>
      <c r="C123" s="131">
        <v>18</v>
      </c>
      <c r="D123" s="109" t="s">
        <v>120</v>
      </c>
      <c r="E123" s="51" t="s">
        <v>21</v>
      </c>
      <c r="F123" s="69" t="s">
        <v>7</v>
      </c>
      <c r="G123" s="130">
        <f>6.247-1.268-0.229-1.299</f>
        <v>3.451</v>
      </c>
      <c r="H123" s="397">
        <v>110000</v>
      </c>
      <c r="I123" s="85"/>
      <c r="J123" s="85"/>
      <c r="K123" s="85"/>
      <c r="L123" s="38" t="s">
        <v>4</v>
      </c>
      <c r="M123" s="3"/>
    </row>
    <row r="124" spans="1:13" s="15" customFormat="1" ht="17.25" customHeight="1">
      <c r="A124" s="525"/>
      <c r="B124" s="494"/>
      <c r="C124" s="131">
        <v>18</v>
      </c>
      <c r="D124" s="109" t="s">
        <v>176</v>
      </c>
      <c r="E124" s="51">
        <v>20</v>
      </c>
      <c r="F124" s="69" t="s">
        <v>7</v>
      </c>
      <c r="G124" s="130">
        <f>7.42-0.569</f>
        <v>6.851</v>
      </c>
      <c r="H124" s="397">
        <v>120000</v>
      </c>
      <c r="I124" s="85"/>
      <c r="J124" s="85"/>
      <c r="K124" s="85"/>
      <c r="L124" s="38" t="s">
        <v>4</v>
      </c>
      <c r="M124" s="3"/>
    </row>
    <row r="125" spans="1:13" s="15" customFormat="1" ht="17.25" customHeight="1">
      <c r="A125" s="525"/>
      <c r="B125" s="494"/>
      <c r="C125" s="131">
        <v>16</v>
      </c>
      <c r="D125" s="109" t="s">
        <v>213</v>
      </c>
      <c r="E125" s="51" t="s">
        <v>20</v>
      </c>
      <c r="F125" s="69" t="s">
        <v>7</v>
      </c>
      <c r="G125" s="40">
        <f>20.338+21.41+20.337-9.547-13.153-1.192-20.247-1.198-2.392-3.588</f>
        <v>10.768000000000011</v>
      </c>
      <c r="H125" s="397">
        <v>127000</v>
      </c>
      <c r="I125" s="85"/>
      <c r="J125" s="85"/>
      <c r="K125" s="85"/>
      <c r="L125" s="38" t="s">
        <v>165</v>
      </c>
      <c r="M125" s="3"/>
    </row>
    <row r="126" spans="1:13" s="15" customFormat="1" ht="17.25" customHeight="1">
      <c r="A126" s="525"/>
      <c r="B126" s="494"/>
      <c r="C126" s="131">
        <v>16</v>
      </c>
      <c r="D126" s="108" t="s">
        <v>278</v>
      </c>
      <c r="E126" s="51" t="s">
        <v>20</v>
      </c>
      <c r="F126" s="69" t="s">
        <v>7</v>
      </c>
      <c r="G126" s="40">
        <f>16.562+5.883+2.384+0.944-5.711</f>
        <v>20.061999999999998</v>
      </c>
      <c r="H126" s="111">
        <v>127000</v>
      </c>
      <c r="I126" s="206"/>
      <c r="J126" s="206"/>
      <c r="K126" s="206"/>
      <c r="L126" s="38" t="s">
        <v>4</v>
      </c>
      <c r="M126" s="3"/>
    </row>
    <row r="127" spans="1:13" s="15" customFormat="1" ht="17.25" customHeight="1">
      <c r="A127" s="525"/>
      <c r="B127" s="494"/>
      <c r="C127" s="131">
        <v>14</v>
      </c>
      <c r="D127" s="108" t="s">
        <v>259</v>
      </c>
      <c r="E127" s="37" t="s">
        <v>20</v>
      </c>
      <c r="F127" s="69" t="s">
        <v>7</v>
      </c>
      <c r="G127" s="40">
        <f>8.867+3.666+9.507</f>
        <v>22.04</v>
      </c>
      <c r="H127" s="471">
        <v>130000</v>
      </c>
      <c r="I127" s="206"/>
      <c r="J127" s="206"/>
      <c r="K127" s="206"/>
      <c r="L127" s="38" t="s">
        <v>29</v>
      </c>
      <c r="M127" s="3"/>
    </row>
    <row r="128" spans="1:13" s="15" customFormat="1" ht="17.25" customHeight="1">
      <c r="A128" s="525"/>
      <c r="B128" s="494"/>
      <c r="C128" s="131">
        <v>12</v>
      </c>
      <c r="D128" s="108" t="s">
        <v>245</v>
      </c>
      <c r="E128" s="37">
        <v>20</v>
      </c>
      <c r="F128" s="69" t="s">
        <v>7</v>
      </c>
      <c r="G128" s="40">
        <v>0.758</v>
      </c>
      <c r="H128" s="471">
        <v>125000</v>
      </c>
      <c r="I128" s="206"/>
      <c r="J128" s="206"/>
      <c r="K128" s="206"/>
      <c r="L128" s="44" t="s">
        <v>140</v>
      </c>
      <c r="M128" s="3"/>
    </row>
    <row r="129" spans="1:13" s="15" customFormat="1" ht="17.25" customHeight="1">
      <c r="A129" s="525"/>
      <c r="B129" s="494"/>
      <c r="C129" s="131">
        <v>12</v>
      </c>
      <c r="D129" s="108" t="s">
        <v>202</v>
      </c>
      <c r="E129" s="37" t="s">
        <v>21</v>
      </c>
      <c r="F129" s="69" t="s">
        <v>7</v>
      </c>
      <c r="G129" s="40">
        <f>19.915+20.71+17.305+19.912-0.09-0.9-0.769</f>
        <v>76.08299999999998</v>
      </c>
      <c r="H129" s="471">
        <v>135000</v>
      </c>
      <c r="I129" s="206"/>
      <c r="J129" s="206"/>
      <c r="K129" s="206"/>
      <c r="L129" s="38" t="s">
        <v>29</v>
      </c>
      <c r="M129" s="3"/>
    </row>
    <row r="130" spans="1:13" s="15" customFormat="1" ht="17.25" customHeight="1">
      <c r="A130" s="525"/>
      <c r="B130" s="494"/>
      <c r="C130" s="182">
        <v>10</v>
      </c>
      <c r="D130" s="198" t="s">
        <v>258</v>
      </c>
      <c r="E130" s="163" t="s">
        <v>20</v>
      </c>
      <c r="F130" s="86" t="s">
        <v>7</v>
      </c>
      <c r="G130" s="67">
        <v>1.511</v>
      </c>
      <c r="H130" s="478">
        <v>125000</v>
      </c>
      <c r="I130" s="206"/>
      <c r="J130" s="206"/>
      <c r="K130" s="206"/>
      <c r="L130" s="44" t="s">
        <v>140</v>
      </c>
      <c r="M130" s="3"/>
    </row>
    <row r="131" spans="1:13" s="4" customFormat="1" ht="16.5" customHeight="1">
      <c r="A131" s="525"/>
      <c r="B131" s="494"/>
      <c r="C131" s="182">
        <v>10</v>
      </c>
      <c r="D131" s="247" t="s">
        <v>90</v>
      </c>
      <c r="E131" s="72" t="s">
        <v>12</v>
      </c>
      <c r="F131" s="86" t="s">
        <v>7</v>
      </c>
      <c r="G131" s="61">
        <f>1.558-0.779</f>
        <v>0.779</v>
      </c>
      <c r="H131" s="104">
        <v>65000</v>
      </c>
      <c r="I131" s="62"/>
      <c r="J131" s="63"/>
      <c r="K131" s="64"/>
      <c r="L131" s="38" t="s">
        <v>29</v>
      </c>
      <c r="M131" s="3"/>
    </row>
    <row r="132" spans="1:13" s="4" customFormat="1" ht="16.5" customHeight="1">
      <c r="A132" s="525"/>
      <c r="B132" s="494"/>
      <c r="C132" s="182">
        <v>8</v>
      </c>
      <c r="D132" s="247" t="s">
        <v>266</v>
      </c>
      <c r="E132" s="72" t="s">
        <v>20</v>
      </c>
      <c r="F132" s="86" t="s">
        <v>7</v>
      </c>
      <c r="G132" s="61">
        <f>20.32-20.32+20.935+16.157-3.155+20.255-20.255-0.623+9.953-19.595+17.336-16.3+18.37-0.621-2.491-0.623-1.869-0.623-3.726-1.245-8.69-3.815</f>
        <v>19.374999999999996</v>
      </c>
      <c r="H132" s="104">
        <v>140000</v>
      </c>
      <c r="I132" s="62"/>
      <c r="J132" s="63"/>
      <c r="K132" s="64"/>
      <c r="L132" s="38" t="s">
        <v>4</v>
      </c>
      <c r="M132" s="3"/>
    </row>
    <row r="133" spans="1:13" s="4" customFormat="1" ht="16.5" customHeight="1" thickBot="1">
      <c r="A133" s="525"/>
      <c r="B133" s="494"/>
      <c r="C133" s="182">
        <v>8</v>
      </c>
      <c r="D133" s="247" t="s">
        <v>98</v>
      </c>
      <c r="E133" s="72">
        <v>20</v>
      </c>
      <c r="F133" s="86" t="s">
        <v>7</v>
      </c>
      <c r="G133" s="305">
        <v>240</v>
      </c>
      <c r="H133" s="104">
        <v>125000</v>
      </c>
      <c r="I133" s="62"/>
      <c r="J133" s="63"/>
      <c r="K133" s="64"/>
      <c r="L133" s="45" t="s">
        <v>16</v>
      </c>
      <c r="M133" s="3"/>
    </row>
    <row r="134" spans="1:13" s="4" customFormat="1" ht="18" customHeight="1" thickBot="1">
      <c r="A134" s="525"/>
      <c r="B134" s="135">
        <v>221</v>
      </c>
      <c r="C134" s="151">
        <v>15</v>
      </c>
      <c r="D134" s="315" t="s">
        <v>53</v>
      </c>
      <c r="E134" s="295">
        <v>20</v>
      </c>
      <c r="F134" s="296" t="s">
        <v>7</v>
      </c>
      <c r="G134" s="128">
        <v>0.465</v>
      </c>
      <c r="H134" s="316">
        <v>95000</v>
      </c>
      <c r="I134" s="317"/>
      <c r="J134" s="318"/>
      <c r="K134" s="319"/>
      <c r="L134" s="113" t="s">
        <v>48</v>
      </c>
      <c r="M134" s="3"/>
    </row>
    <row r="135" spans="1:13" s="4" customFormat="1" ht="18" customHeight="1">
      <c r="A135" s="525"/>
      <c r="B135" s="512">
        <v>219</v>
      </c>
      <c r="C135" s="149">
        <v>25</v>
      </c>
      <c r="D135" s="361" t="s">
        <v>210</v>
      </c>
      <c r="E135" s="88" t="s">
        <v>9</v>
      </c>
      <c r="F135" s="32" t="s">
        <v>7</v>
      </c>
      <c r="G135" s="78">
        <f>12.651+19.723-0.891-5.61-0.53-0.183-0.482-0.754-4.197</f>
        <v>19.726999999999997</v>
      </c>
      <c r="H135" s="34">
        <v>140000</v>
      </c>
      <c r="I135" s="195"/>
      <c r="J135" s="196"/>
      <c r="K135" s="197"/>
      <c r="L135" s="32" t="s">
        <v>72</v>
      </c>
      <c r="M135" s="3"/>
    </row>
    <row r="136" spans="1:13" s="4" customFormat="1" ht="16.5" customHeight="1">
      <c r="A136" s="525"/>
      <c r="B136" s="512"/>
      <c r="C136" s="145">
        <v>18</v>
      </c>
      <c r="D136" s="31" t="s">
        <v>51</v>
      </c>
      <c r="E136" s="99" t="s">
        <v>21</v>
      </c>
      <c r="F136" s="33" t="s">
        <v>7</v>
      </c>
      <c r="G136" s="80">
        <v>1.85</v>
      </c>
      <c r="H136" s="46">
        <v>78000</v>
      </c>
      <c r="I136" s="123"/>
      <c r="J136" s="124"/>
      <c r="K136" s="125"/>
      <c r="L136" s="38" t="s">
        <v>48</v>
      </c>
      <c r="M136" s="3"/>
    </row>
    <row r="137" spans="1:13" s="4" customFormat="1" ht="16.5" customHeight="1">
      <c r="A137" s="525"/>
      <c r="B137" s="512"/>
      <c r="C137" s="145">
        <v>18</v>
      </c>
      <c r="D137" s="31" t="s">
        <v>121</v>
      </c>
      <c r="E137" s="99" t="s">
        <v>21</v>
      </c>
      <c r="F137" s="33" t="s">
        <v>7</v>
      </c>
      <c r="G137" s="80">
        <v>0.937</v>
      </c>
      <c r="H137" s="46">
        <v>120000</v>
      </c>
      <c r="I137" s="123"/>
      <c r="J137" s="124"/>
      <c r="K137" s="125"/>
      <c r="L137" s="38" t="s">
        <v>4</v>
      </c>
      <c r="M137" s="3"/>
    </row>
    <row r="138" spans="1:13" s="4" customFormat="1" ht="16.5" customHeight="1">
      <c r="A138" s="525"/>
      <c r="B138" s="512"/>
      <c r="C138" s="145">
        <v>17</v>
      </c>
      <c r="D138" s="31" t="s">
        <v>112</v>
      </c>
      <c r="E138" s="99" t="s">
        <v>12</v>
      </c>
      <c r="F138" s="33" t="s">
        <v>7</v>
      </c>
      <c r="G138" s="80">
        <f>2.445+4.105</f>
        <v>6.550000000000001</v>
      </c>
      <c r="H138" s="46">
        <v>115000</v>
      </c>
      <c r="I138" s="123"/>
      <c r="J138" s="124"/>
      <c r="K138" s="125"/>
      <c r="L138" s="38" t="s">
        <v>52</v>
      </c>
      <c r="M138" s="3"/>
    </row>
    <row r="139" spans="1:13" s="4" customFormat="1" ht="16.5" customHeight="1">
      <c r="A139" s="525"/>
      <c r="B139" s="512"/>
      <c r="C139" s="145">
        <v>16</v>
      </c>
      <c r="D139" s="31" t="s">
        <v>222</v>
      </c>
      <c r="E139" s="99">
        <v>20</v>
      </c>
      <c r="F139" s="33" t="s">
        <v>7</v>
      </c>
      <c r="G139" s="80">
        <f>5.287-0.885-0.875</f>
        <v>3.527</v>
      </c>
      <c r="H139" s="46">
        <v>125000</v>
      </c>
      <c r="I139" s="123"/>
      <c r="J139" s="124"/>
      <c r="K139" s="125"/>
      <c r="L139" s="38" t="s">
        <v>4</v>
      </c>
      <c r="M139" s="3"/>
    </row>
    <row r="140" spans="1:13" s="4" customFormat="1" ht="18" customHeight="1">
      <c r="A140" s="525"/>
      <c r="B140" s="512"/>
      <c r="C140" s="141">
        <v>16</v>
      </c>
      <c r="D140" s="30" t="s">
        <v>280</v>
      </c>
      <c r="E140" s="44" t="s">
        <v>12</v>
      </c>
      <c r="F140" s="38" t="s">
        <v>7</v>
      </c>
      <c r="G140" s="130">
        <f>1.485+2.175-1.485+4.48+11.4+8.38+6.69+11.27+5.165+2.22-2.965-1.51-2.18-5.375-3.495-0.703-0.76-0.483-0.786-0.212-0.8-1.53+15.376-17.47-0.25-3.45-20.125-2.27-0.745</f>
        <v>2.047000000000001</v>
      </c>
      <c r="H140" s="47">
        <v>115000</v>
      </c>
      <c r="I140" s="53"/>
      <c r="J140" s="54"/>
      <c r="K140" s="55"/>
      <c r="L140" s="38" t="s">
        <v>48</v>
      </c>
      <c r="M140" s="3"/>
    </row>
    <row r="141" spans="1:13" s="4" customFormat="1" ht="18" customHeight="1">
      <c r="A141" s="525"/>
      <c r="B141" s="512"/>
      <c r="C141" s="141">
        <v>15</v>
      </c>
      <c r="D141" s="30" t="s">
        <v>294</v>
      </c>
      <c r="E141" s="44" t="s">
        <v>20</v>
      </c>
      <c r="F141" s="38" t="s">
        <v>7</v>
      </c>
      <c r="G141" s="130">
        <f>19.92-0.675-0.685+20+20.54+17.575+18.25-0.2-8.83-0.734-3.495-0.691-0.441-1.385-0.715-2.75-2.07-1.395-0.705-0.7-6.92-0.7-7.62-2.725-18.58-0.68-5.245</f>
        <v>28.34399999999999</v>
      </c>
      <c r="H141" s="47">
        <v>110000</v>
      </c>
      <c r="I141" s="53"/>
      <c r="J141" s="54"/>
      <c r="K141" s="55"/>
      <c r="L141" s="38" t="s">
        <v>83</v>
      </c>
      <c r="M141" s="3"/>
    </row>
    <row r="142" spans="1:13" s="4" customFormat="1" ht="18" customHeight="1">
      <c r="A142" s="525"/>
      <c r="B142" s="512"/>
      <c r="C142" s="150">
        <v>12</v>
      </c>
      <c r="D142" s="30" t="s">
        <v>261</v>
      </c>
      <c r="E142" s="44" t="s">
        <v>20</v>
      </c>
      <c r="F142" s="41" t="s">
        <v>7</v>
      </c>
      <c r="G142" s="121">
        <v>1.447</v>
      </c>
      <c r="H142" s="104">
        <v>135000</v>
      </c>
      <c r="I142" s="62"/>
      <c r="J142" s="63"/>
      <c r="K142" s="64"/>
      <c r="L142" s="38" t="s">
        <v>29</v>
      </c>
      <c r="M142" s="3"/>
    </row>
    <row r="143" spans="1:13" s="4" customFormat="1" ht="18" customHeight="1">
      <c r="A143" s="525"/>
      <c r="B143" s="512"/>
      <c r="C143" s="150">
        <v>11</v>
      </c>
      <c r="D143" s="479" t="s">
        <v>260</v>
      </c>
      <c r="E143" s="44" t="s">
        <v>20</v>
      </c>
      <c r="F143" s="41" t="s">
        <v>7</v>
      </c>
      <c r="G143" s="121">
        <f>2.28+2.536</f>
        <v>4.816</v>
      </c>
      <c r="H143" s="104">
        <v>135000</v>
      </c>
      <c r="I143" s="62"/>
      <c r="J143" s="63"/>
      <c r="K143" s="64"/>
      <c r="L143" s="38" t="s">
        <v>29</v>
      </c>
      <c r="M143" s="3"/>
    </row>
    <row r="144" spans="1:13" s="4" customFormat="1" ht="18" customHeight="1">
      <c r="A144" s="525"/>
      <c r="B144" s="512"/>
      <c r="C144" s="150">
        <v>10</v>
      </c>
      <c r="D144" s="30" t="s">
        <v>257</v>
      </c>
      <c r="E144" s="44" t="s">
        <v>20</v>
      </c>
      <c r="F144" s="41" t="s">
        <v>7</v>
      </c>
      <c r="G144" s="121">
        <f>4.002</f>
        <v>4.002</v>
      </c>
      <c r="H144" s="104">
        <v>135000</v>
      </c>
      <c r="I144" s="62"/>
      <c r="J144" s="63"/>
      <c r="K144" s="64"/>
      <c r="L144" s="38" t="s">
        <v>29</v>
      </c>
      <c r="M144" s="3"/>
    </row>
    <row r="145" spans="1:13" s="4" customFormat="1" ht="15" customHeight="1">
      <c r="A145" s="525"/>
      <c r="B145" s="512"/>
      <c r="C145" s="150">
        <v>9</v>
      </c>
      <c r="D145" s="187" t="s">
        <v>214</v>
      </c>
      <c r="E145" s="81" t="s">
        <v>20</v>
      </c>
      <c r="F145" s="41" t="s">
        <v>7</v>
      </c>
      <c r="G145" s="121">
        <f>0.848+0.28</f>
        <v>1.1280000000000001</v>
      </c>
      <c r="H145" s="104">
        <v>70000</v>
      </c>
      <c r="I145" s="62"/>
      <c r="J145" s="63"/>
      <c r="K145" s="64"/>
      <c r="L145" s="38" t="s">
        <v>29</v>
      </c>
      <c r="M145" s="3"/>
    </row>
    <row r="146" spans="1:13" s="4" customFormat="1" ht="15" customHeight="1">
      <c r="A146" s="525"/>
      <c r="B146" s="512"/>
      <c r="C146" s="150">
        <v>8</v>
      </c>
      <c r="D146" s="209" t="s">
        <v>139</v>
      </c>
      <c r="E146" s="81" t="s">
        <v>20</v>
      </c>
      <c r="F146" s="41" t="s">
        <v>7</v>
      </c>
      <c r="G146" s="121">
        <f>61.324-20.374-20.634</f>
        <v>20.316000000000003</v>
      </c>
      <c r="H146" s="104">
        <v>135000</v>
      </c>
      <c r="I146" s="62"/>
      <c r="J146" s="63"/>
      <c r="K146" s="64"/>
      <c r="L146" s="82" t="s">
        <v>93</v>
      </c>
      <c r="M146" s="3"/>
    </row>
    <row r="147" spans="1:13" s="4" customFormat="1" ht="15" customHeight="1">
      <c r="A147" s="525"/>
      <c r="B147" s="512"/>
      <c r="C147" s="428">
        <v>8</v>
      </c>
      <c r="D147" s="429" t="s">
        <v>116</v>
      </c>
      <c r="E147" s="430" t="s">
        <v>9</v>
      </c>
      <c r="F147" s="431" t="s">
        <v>7</v>
      </c>
      <c r="G147" s="365">
        <f>0.755</f>
        <v>0.755</v>
      </c>
      <c r="H147" s="432">
        <v>127000</v>
      </c>
      <c r="I147" s="433"/>
      <c r="J147" s="434"/>
      <c r="K147" s="435"/>
      <c r="L147" s="436" t="s">
        <v>4</v>
      </c>
      <c r="M147" s="3"/>
    </row>
    <row r="148" spans="1:13" s="4" customFormat="1" ht="15" customHeight="1">
      <c r="A148" s="525"/>
      <c r="B148" s="512"/>
      <c r="C148" s="150">
        <v>8</v>
      </c>
      <c r="D148" s="209" t="s">
        <v>277</v>
      </c>
      <c r="E148" s="81" t="s">
        <v>9</v>
      </c>
      <c r="F148" s="199" t="s">
        <v>7</v>
      </c>
      <c r="G148" s="365">
        <f>12.85+21.005+21.19+5.015+10.05+20.24-1.43+20.315-7.135+4.285-1.445-19.295-0.465-2.42-9.11-0.465+7.4-0.945+6.82+18.68+20.74+6.164+2.41+20.985+1.45+20.82+8.92-4.455-5.46+4.89+20.46-4-0.48+20.24-0.45-3.428-19.98-20.08-20.475+10.36+4.025-9.62-19.99</f>
        <v>138.18599999999995</v>
      </c>
      <c r="H148" s="208">
        <v>135000</v>
      </c>
      <c r="I148" s="210"/>
      <c r="J148" s="211"/>
      <c r="K148" s="212"/>
      <c r="L148" s="39" t="s">
        <v>4</v>
      </c>
      <c r="M148" s="3"/>
    </row>
    <row r="149" spans="1:13" s="4" customFormat="1" ht="15" customHeight="1">
      <c r="A149" s="525"/>
      <c r="B149" s="512"/>
      <c r="C149" s="150">
        <v>8</v>
      </c>
      <c r="D149" s="187" t="s">
        <v>92</v>
      </c>
      <c r="E149" s="81">
        <v>20</v>
      </c>
      <c r="F149" s="41" t="s">
        <v>7</v>
      </c>
      <c r="G149" s="67">
        <v>0.331</v>
      </c>
      <c r="H149" s="104">
        <v>55000</v>
      </c>
      <c r="I149" s="62"/>
      <c r="J149" s="63"/>
      <c r="K149" s="64"/>
      <c r="L149" s="38" t="s">
        <v>4</v>
      </c>
      <c r="M149" s="3"/>
    </row>
    <row r="150" spans="1:13" s="4" customFormat="1" ht="15" customHeight="1">
      <c r="A150" s="525"/>
      <c r="B150" s="512"/>
      <c r="C150" s="150">
        <v>8</v>
      </c>
      <c r="D150" s="250" t="s">
        <v>177</v>
      </c>
      <c r="E150" s="81">
        <v>20</v>
      </c>
      <c r="F150" s="41" t="s">
        <v>7</v>
      </c>
      <c r="G150" s="67">
        <v>20</v>
      </c>
      <c r="H150" s="104">
        <v>137000</v>
      </c>
      <c r="I150" s="62"/>
      <c r="J150" s="63"/>
      <c r="K150" s="64"/>
      <c r="L150" s="44" t="s">
        <v>199</v>
      </c>
      <c r="M150" s="3"/>
    </row>
    <row r="151" spans="1:13" s="4" customFormat="1" ht="15" customHeight="1">
      <c r="A151" s="525"/>
      <c r="B151" s="512"/>
      <c r="C151" s="141">
        <v>8</v>
      </c>
      <c r="D151" s="74" t="s">
        <v>219</v>
      </c>
      <c r="E151" s="82"/>
      <c r="F151" s="38" t="s">
        <v>7</v>
      </c>
      <c r="G151" s="40">
        <f>1.903-0.659</f>
        <v>1.244</v>
      </c>
      <c r="H151" s="93">
        <v>50000</v>
      </c>
      <c r="I151" s="53"/>
      <c r="J151" s="54"/>
      <c r="K151" s="55"/>
      <c r="L151" s="38" t="s">
        <v>87</v>
      </c>
      <c r="M151" s="3"/>
    </row>
    <row r="152" spans="1:13" s="4" customFormat="1" ht="15" customHeight="1">
      <c r="A152" s="525"/>
      <c r="B152" s="512"/>
      <c r="C152" s="141">
        <v>7</v>
      </c>
      <c r="D152" s="74" t="s">
        <v>196</v>
      </c>
      <c r="E152" s="82" t="s">
        <v>197</v>
      </c>
      <c r="F152" s="38" t="s">
        <v>7</v>
      </c>
      <c r="G152" s="40">
        <v>60</v>
      </c>
      <c r="H152" s="93">
        <v>137000</v>
      </c>
      <c r="I152" s="53"/>
      <c r="J152" s="54"/>
      <c r="K152" s="55"/>
      <c r="L152" s="458" t="s">
        <v>16</v>
      </c>
      <c r="M152" s="3"/>
    </row>
    <row r="153" spans="1:13" s="4" customFormat="1" ht="15" customHeight="1">
      <c r="A153" s="525"/>
      <c r="B153" s="512"/>
      <c r="C153" s="141">
        <v>6</v>
      </c>
      <c r="D153" s="74" t="s">
        <v>196</v>
      </c>
      <c r="E153" s="82" t="s">
        <v>197</v>
      </c>
      <c r="F153" s="38" t="s">
        <v>7</v>
      </c>
      <c r="G153" s="40">
        <v>120</v>
      </c>
      <c r="H153" s="93">
        <v>137000</v>
      </c>
      <c r="I153" s="53"/>
      <c r="J153" s="54"/>
      <c r="K153" s="55"/>
      <c r="L153" s="458" t="s">
        <v>16</v>
      </c>
      <c r="M153" s="3"/>
    </row>
    <row r="154" spans="1:13" s="4" customFormat="1" ht="16.5" customHeight="1" thickBot="1">
      <c r="A154" s="525"/>
      <c r="B154" s="512"/>
      <c r="C154" s="457">
        <v>5</v>
      </c>
      <c r="D154" s="168" t="s">
        <v>66</v>
      </c>
      <c r="E154" s="265"/>
      <c r="F154" s="299" t="s">
        <v>7</v>
      </c>
      <c r="G154" s="192">
        <v>0.26</v>
      </c>
      <c r="H154" s="314">
        <v>45000</v>
      </c>
      <c r="I154" s="278"/>
      <c r="J154" s="279"/>
      <c r="K154" s="280"/>
      <c r="L154" s="56" t="s">
        <v>4</v>
      </c>
      <c r="M154" s="3"/>
    </row>
    <row r="155" spans="1:13" s="4" customFormat="1" ht="15.75" customHeight="1">
      <c r="A155" s="525"/>
      <c r="B155" s="493">
        <v>168</v>
      </c>
      <c r="C155" s="149">
        <v>16</v>
      </c>
      <c r="D155" s="404" t="s">
        <v>187</v>
      </c>
      <c r="E155" s="118">
        <v>20</v>
      </c>
      <c r="F155" s="32" t="s">
        <v>7</v>
      </c>
      <c r="G155" s="395">
        <f>34.83-8.2-8.32-8.81-0.127-1.285-0.507-1.9</f>
        <v>5.680999999999997</v>
      </c>
      <c r="H155" s="248">
        <v>125000</v>
      </c>
      <c r="I155" s="195"/>
      <c r="J155" s="196"/>
      <c r="K155" s="197"/>
      <c r="L155" s="32" t="s">
        <v>4</v>
      </c>
      <c r="M155" s="3"/>
    </row>
    <row r="156" spans="1:13" s="4" customFormat="1" ht="15.75" customHeight="1">
      <c r="A156" s="525"/>
      <c r="B156" s="494"/>
      <c r="C156" s="179">
        <v>14</v>
      </c>
      <c r="D156" s="122" t="s">
        <v>225</v>
      </c>
      <c r="E156" s="99">
        <v>20</v>
      </c>
      <c r="F156" s="33" t="s">
        <v>7</v>
      </c>
      <c r="G156" s="129">
        <f>14.303-9.328+3.508-1.873-5.48</f>
        <v>1.13</v>
      </c>
      <c r="H156" s="103">
        <v>120000</v>
      </c>
      <c r="I156" s="123"/>
      <c r="J156" s="124"/>
      <c r="K156" s="125"/>
      <c r="L156" s="38" t="s">
        <v>4</v>
      </c>
      <c r="M156" s="3"/>
    </row>
    <row r="157" spans="1:13" s="4" customFormat="1" ht="15.75" customHeight="1">
      <c r="A157" s="525"/>
      <c r="B157" s="494"/>
      <c r="C157" s="179">
        <v>14</v>
      </c>
      <c r="D157" s="122" t="s">
        <v>150</v>
      </c>
      <c r="E157" s="99" t="s">
        <v>21</v>
      </c>
      <c r="F157" s="33" t="s">
        <v>7</v>
      </c>
      <c r="G157" s="129">
        <f>13.986-11.049</f>
        <v>2.937000000000001</v>
      </c>
      <c r="H157" s="103">
        <v>145000</v>
      </c>
      <c r="I157" s="123"/>
      <c r="J157" s="124"/>
      <c r="K157" s="125"/>
      <c r="L157" s="38" t="s">
        <v>4</v>
      </c>
      <c r="M157" s="3"/>
    </row>
    <row r="158" spans="1:13" s="4" customFormat="1" ht="16.5" customHeight="1">
      <c r="A158" s="525"/>
      <c r="B158" s="495"/>
      <c r="C158" s="141">
        <v>7.11</v>
      </c>
      <c r="D158" s="74" t="s">
        <v>36</v>
      </c>
      <c r="E158" s="82" t="s">
        <v>18</v>
      </c>
      <c r="F158" s="38" t="s">
        <v>7</v>
      </c>
      <c r="G158" s="40">
        <f>0.653-0.328</f>
        <v>0.325</v>
      </c>
      <c r="H158" s="93">
        <v>65000</v>
      </c>
      <c r="I158" s="53"/>
      <c r="J158" s="54"/>
      <c r="K158" s="55"/>
      <c r="L158" s="38" t="s">
        <v>4</v>
      </c>
      <c r="M158" s="3"/>
    </row>
    <row r="159" spans="1:13" s="4" customFormat="1" ht="16.5" customHeight="1">
      <c r="A159" s="525"/>
      <c r="B159" s="495"/>
      <c r="C159" s="150">
        <v>9</v>
      </c>
      <c r="D159" s="250" t="s">
        <v>226</v>
      </c>
      <c r="E159" s="81" t="s">
        <v>20</v>
      </c>
      <c r="F159" s="41" t="s">
        <v>7</v>
      </c>
      <c r="G159" s="121">
        <f>6.251+20.33-18+20.42-1.487-1.07+20.7-0.37-1.445</f>
        <v>45.32900000000001</v>
      </c>
      <c r="H159" s="104">
        <v>130000</v>
      </c>
      <c r="I159" s="62"/>
      <c r="J159" s="63"/>
      <c r="K159" s="64"/>
      <c r="L159" s="38" t="s">
        <v>4</v>
      </c>
      <c r="M159" s="3"/>
    </row>
    <row r="160" spans="1:13" s="4" customFormat="1" ht="16.5" customHeight="1">
      <c r="A160" s="525"/>
      <c r="B160" s="495"/>
      <c r="C160" s="150">
        <v>6</v>
      </c>
      <c r="D160" s="250" t="s">
        <v>256</v>
      </c>
      <c r="E160" s="81">
        <v>20</v>
      </c>
      <c r="F160" s="41" t="s">
        <v>7</v>
      </c>
      <c r="G160" s="121">
        <v>1.548</v>
      </c>
      <c r="H160" s="104">
        <v>125000</v>
      </c>
      <c r="I160" s="62"/>
      <c r="J160" s="63"/>
      <c r="K160" s="64"/>
      <c r="L160" s="38" t="s">
        <v>4</v>
      </c>
      <c r="M160" s="3"/>
    </row>
    <row r="161" spans="1:13" s="4" customFormat="1" ht="16.5" customHeight="1" thickBot="1">
      <c r="A161" s="525"/>
      <c r="B161" s="496"/>
      <c r="C161" s="412">
        <v>6</v>
      </c>
      <c r="D161" s="413" t="s">
        <v>94</v>
      </c>
      <c r="E161" s="87">
        <v>20</v>
      </c>
      <c r="F161" s="45" t="s">
        <v>7</v>
      </c>
      <c r="G161" s="414">
        <f>1.315+0.715-0.715-0.14+0.14-0.145-0.435</f>
        <v>0.7349999999999999</v>
      </c>
      <c r="H161" s="415">
        <v>78000</v>
      </c>
      <c r="I161" s="416"/>
      <c r="J161" s="417"/>
      <c r="K161" s="418"/>
      <c r="L161" s="45" t="s">
        <v>48</v>
      </c>
      <c r="M161" s="3"/>
    </row>
    <row r="162" spans="1:13" s="4" customFormat="1" ht="16.5" customHeight="1">
      <c r="A162" s="525"/>
      <c r="B162" s="494">
        <v>159</v>
      </c>
      <c r="C162" s="141">
        <v>12</v>
      </c>
      <c r="D162" s="74" t="s">
        <v>192</v>
      </c>
      <c r="E162" s="82" t="s">
        <v>193</v>
      </c>
      <c r="F162" s="69" t="s">
        <v>7</v>
      </c>
      <c r="G162" s="40">
        <v>4.486</v>
      </c>
      <c r="H162" s="85">
        <v>135000</v>
      </c>
      <c r="I162" s="85"/>
      <c r="J162" s="85"/>
      <c r="K162" s="85"/>
      <c r="L162" s="33" t="s">
        <v>4</v>
      </c>
      <c r="M162" s="3"/>
    </row>
    <row r="163" spans="1:13" s="4" customFormat="1" ht="16.5" customHeight="1">
      <c r="A163" s="525"/>
      <c r="B163" s="494"/>
      <c r="C163" s="145">
        <v>12</v>
      </c>
      <c r="D163" s="74" t="s">
        <v>284</v>
      </c>
      <c r="E163" s="99" t="s">
        <v>142</v>
      </c>
      <c r="F163" s="94" t="s">
        <v>7</v>
      </c>
      <c r="G163" s="80">
        <f>2.639-1.933</f>
        <v>0.7059999999999997</v>
      </c>
      <c r="H163" s="79">
        <v>125000</v>
      </c>
      <c r="I163" s="79"/>
      <c r="J163" s="79"/>
      <c r="K163" s="79"/>
      <c r="L163" s="33" t="s">
        <v>4</v>
      </c>
      <c r="M163" s="3"/>
    </row>
    <row r="164" spans="1:13" s="4" customFormat="1" ht="16.5" customHeight="1">
      <c r="A164" s="525"/>
      <c r="B164" s="494"/>
      <c r="C164" s="145">
        <v>10</v>
      </c>
      <c r="D164" s="379" t="s">
        <v>289</v>
      </c>
      <c r="E164" s="99">
        <v>20</v>
      </c>
      <c r="F164" s="94" t="s">
        <v>7</v>
      </c>
      <c r="G164" s="80">
        <f>0.377+4.688-1.124-3.174-0.403</f>
        <v>0.36399999999999944</v>
      </c>
      <c r="H164" s="79">
        <v>120000</v>
      </c>
      <c r="I164" s="79"/>
      <c r="J164" s="79"/>
      <c r="K164" s="79"/>
      <c r="L164" s="33" t="s">
        <v>4</v>
      </c>
      <c r="M164" s="3"/>
    </row>
    <row r="165" spans="1:13" s="4" customFormat="1" ht="16.5" customHeight="1">
      <c r="A165" s="525"/>
      <c r="B165" s="494"/>
      <c r="C165" s="141">
        <v>8</v>
      </c>
      <c r="D165" s="379" t="s">
        <v>194</v>
      </c>
      <c r="E165" s="82">
        <v>20</v>
      </c>
      <c r="F165" s="69" t="s">
        <v>7</v>
      </c>
      <c r="G165" s="40">
        <f>1.4+0.323</f>
        <v>1.7229999999999999</v>
      </c>
      <c r="H165" s="85">
        <v>137000</v>
      </c>
      <c r="I165" s="85"/>
      <c r="J165" s="85"/>
      <c r="K165" s="85"/>
      <c r="L165" s="33" t="s">
        <v>4</v>
      </c>
      <c r="M165" s="3"/>
    </row>
    <row r="166" spans="1:13" s="4" customFormat="1" ht="17.25" customHeight="1">
      <c r="A166" s="525"/>
      <c r="B166" s="494"/>
      <c r="C166" s="144">
        <v>8</v>
      </c>
      <c r="D166" s="379" t="s">
        <v>269</v>
      </c>
      <c r="E166" s="82" t="s">
        <v>20</v>
      </c>
      <c r="F166" s="69" t="s">
        <v>7</v>
      </c>
      <c r="G166" s="101">
        <f>42.966+20.64-4.98</f>
        <v>58.626000000000005</v>
      </c>
      <c r="H166" s="70">
        <v>137000</v>
      </c>
      <c r="I166" s="70"/>
      <c r="J166" s="70"/>
      <c r="K166" s="70"/>
      <c r="L166" s="38" t="s">
        <v>4</v>
      </c>
      <c r="M166" s="3"/>
    </row>
    <row r="167" spans="1:13" s="4" customFormat="1" ht="17.25" customHeight="1">
      <c r="A167" s="525"/>
      <c r="B167" s="494"/>
      <c r="C167" s="259">
        <v>8</v>
      </c>
      <c r="D167" s="379" t="s">
        <v>273</v>
      </c>
      <c r="E167" s="82" t="s">
        <v>20</v>
      </c>
      <c r="F167" s="137" t="s">
        <v>7</v>
      </c>
      <c r="G167" s="370">
        <f>20.49+20.16+18.855-3.015-20.975-5.99-2.255-20.605</f>
        <v>6.664999999999992</v>
      </c>
      <c r="H167" s="188">
        <v>135000</v>
      </c>
      <c r="I167" s="188"/>
      <c r="J167" s="188"/>
      <c r="K167" s="188"/>
      <c r="L167" s="38" t="s">
        <v>270</v>
      </c>
      <c r="M167" s="3"/>
    </row>
    <row r="168" spans="1:13" s="4" customFormat="1" ht="16.5" customHeight="1" thickBot="1">
      <c r="A168" s="525"/>
      <c r="B168" s="508"/>
      <c r="C168" s="486">
        <v>6</v>
      </c>
      <c r="D168" s="487" t="s">
        <v>274</v>
      </c>
      <c r="E168" s="488" t="s">
        <v>20</v>
      </c>
      <c r="F168" s="489" t="s">
        <v>7</v>
      </c>
      <c r="G168" s="490">
        <f>3.87-1.06+3.765-0.26+4.79+2.265+1.86+10.65-0.26-0.265+6.36-0.255-13.7-1.853-4.91-0.75+0.27+6.681-7.14-1.99-4.8-1.805-1.045</f>
        <v>0.4179999999999999</v>
      </c>
      <c r="H168" s="491">
        <v>142000</v>
      </c>
      <c r="I168" s="491"/>
      <c r="J168" s="491"/>
      <c r="K168" s="491"/>
      <c r="L168" s="492" t="s">
        <v>4</v>
      </c>
      <c r="M168" s="3"/>
    </row>
    <row r="169" spans="1:13" s="4" customFormat="1" ht="16.5" customHeight="1" thickBot="1">
      <c r="A169" s="525"/>
      <c r="B169" s="400">
        <v>146</v>
      </c>
      <c r="C169" s="259">
        <v>7</v>
      </c>
      <c r="D169" s="401" t="s">
        <v>227</v>
      </c>
      <c r="E169" s="265" t="s">
        <v>20</v>
      </c>
      <c r="F169" s="137" t="s">
        <v>7</v>
      </c>
      <c r="G169" s="370">
        <f>15.16-0.771-0.966-5-1.465+12.005-0.52-0.252-3.106-1.693</f>
        <v>13.392000000000003</v>
      </c>
      <c r="H169" s="188">
        <v>115000</v>
      </c>
      <c r="I169" s="188"/>
      <c r="J169" s="188"/>
      <c r="K169" s="188"/>
      <c r="L169" s="56" t="s">
        <v>87</v>
      </c>
      <c r="M169" s="3"/>
    </row>
    <row r="170" spans="1:13" s="4" customFormat="1" ht="17.25" customHeight="1" thickBot="1">
      <c r="A170" s="525"/>
      <c r="B170" s="135">
        <v>140</v>
      </c>
      <c r="C170" s="158">
        <v>9</v>
      </c>
      <c r="D170" s="159" t="s">
        <v>204</v>
      </c>
      <c r="E170" s="57" t="s">
        <v>57</v>
      </c>
      <c r="F170" s="73" t="s">
        <v>7</v>
      </c>
      <c r="G170" s="117">
        <f>19.36+18.5+19.55+19.32+20.02-13.88-3.67-0.727-0.73-0.73-0.36-1.095-0.355-0.367-2.142-0.711</f>
        <v>71.98299999999998</v>
      </c>
      <c r="H170" s="114">
        <v>95000</v>
      </c>
      <c r="I170" s="114"/>
      <c r="J170" s="114"/>
      <c r="K170" s="114"/>
      <c r="L170" s="113" t="s">
        <v>48</v>
      </c>
      <c r="M170" s="3"/>
    </row>
    <row r="171" spans="1:13" s="4" customFormat="1" ht="17.25" customHeight="1" thickBot="1">
      <c r="A171" s="525"/>
      <c r="B171" s="420">
        <v>133</v>
      </c>
      <c r="C171" s="144">
        <v>10</v>
      </c>
      <c r="D171" s="355" t="s">
        <v>129</v>
      </c>
      <c r="E171" s="82">
        <v>20</v>
      </c>
      <c r="F171" s="69" t="s">
        <v>7</v>
      </c>
      <c r="G171" s="267">
        <f>0.505-0.246</f>
        <v>0.259</v>
      </c>
      <c r="H171" s="70">
        <v>125000</v>
      </c>
      <c r="I171" s="70"/>
      <c r="J171" s="70"/>
      <c r="K171" s="70"/>
      <c r="L171" s="38" t="s">
        <v>118</v>
      </c>
      <c r="M171" s="3"/>
    </row>
    <row r="172" spans="1:13" s="4" customFormat="1" ht="17.25" customHeight="1" thickBot="1">
      <c r="A172" s="525"/>
      <c r="B172" s="256">
        <v>127</v>
      </c>
      <c r="C172" s="200">
        <v>5</v>
      </c>
      <c r="D172" s="201" t="s">
        <v>143</v>
      </c>
      <c r="E172" s="202">
        <v>20</v>
      </c>
      <c r="F172" s="164" t="s">
        <v>7</v>
      </c>
      <c r="G172" s="235">
        <f>1.05-0.133-0.265-0.265-0.13</f>
        <v>0.257</v>
      </c>
      <c r="H172" s="191">
        <v>85000</v>
      </c>
      <c r="I172" s="191"/>
      <c r="J172" s="191"/>
      <c r="K172" s="191"/>
      <c r="L172" s="41" t="s">
        <v>4</v>
      </c>
      <c r="M172" s="3"/>
    </row>
    <row r="173" spans="1:13" s="4" customFormat="1" ht="17.25" customHeight="1" thickBot="1">
      <c r="A173" s="525"/>
      <c r="B173" s="135">
        <v>122</v>
      </c>
      <c r="C173" s="158">
        <v>3</v>
      </c>
      <c r="D173" s="159" t="s">
        <v>101</v>
      </c>
      <c r="E173" s="57" t="s">
        <v>63</v>
      </c>
      <c r="F173" s="73" t="s">
        <v>7</v>
      </c>
      <c r="G173" s="341">
        <v>0.245</v>
      </c>
      <c r="H173" s="114">
        <v>85000</v>
      </c>
      <c r="I173" s="114"/>
      <c r="J173" s="114"/>
      <c r="K173" s="114"/>
      <c r="L173" s="113" t="s">
        <v>48</v>
      </c>
      <c r="M173" s="3"/>
    </row>
    <row r="174" spans="1:13" s="4" customFormat="1" ht="17.25" customHeight="1">
      <c r="A174" s="525"/>
      <c r="B174" s="493">
        <v>114</v>
      </c>
      <c r="C174" s="152">
        <v>18</v>
      </c>
      <c r="D174" s="384" t="s">
        <v>201</v>
      </c>
      <c r="E174" s="118" t="s">
        <v>21</v>
      </c>
      <c r="F174" s="126" t="s">
        <v>7</v>
      </c>
      <c r="G174" s="320">
        <f>3.68-0.28-1.425-0.3-0.855</f>
        <v>0.8200000000000003</v>
      </c>
      <c r="H174" s="336">
        <v>155000</v>
      </c>
      <c r="I174" s="336"/>
      <c r="J174" s="336"/>
      <c r="K174" s="336"/>
      <c r="L174" s="32" t="s">
        <v>4</v>
      </c>
      <c r="M174" s="3"/>
    </row>
    <row r="175" spans="1:13" s="4" customFormat="1" ht="17.25" customHeight="1">
      <c r="A175" s="525"/>
      <c r="B175" s="495"/>
      <c r="C175" s="144">
        <v>12</v>
      </c>
      <c r="D175" s="355" t="s">
        <v>281</v>
      </c>
      <c r="E175" s="82" t="s">
        <v>21</v>
      </c>
      <c r="F175" s="69" t="s">
        <v>7</v>
      </c>
      <c r="G175" s="221">
        <f>15.435-4.475-8.91-0.695-1.04+3.4-0.35-0.34-0.35-0.34</f>
        <v>2.335000000000001</v>
      </c>
      <c r="H175" s="70">
        <v>150000</v>
      </c>
      <c r="I175" s="70"/>
      <c r="J175" s="70"/>
      <c r="K175" s="70"/>
      <c r="L175" s="38" t="s">
        <v>4</v>
      </c>
      <c r="M175" s="3"/>
    </row>
    <row r="176" spans="1:13" s="4" customFormat="1" ht="17.25" customHeight="1">
      <c r="A176" s="525"/>
      <c r="B176" s="495"/>
      <c r="C176" s="144">
        <v>10</v>
      </c>
      <c r="D176" s="355" t="s">
        <v>184</v>
      </c>
      <c r="E176" s="82" t="s">
        <v>21</v>
      </c>
      <c r="F176" s="69" t="s">
        <v>7</v>
      </c>
      <c r="G176" s="221">
        <f>15.805+6.6</f>
        <v>22.405</v>
      </c>
      <c r="H176" s="70">
        <v>145000</v>
      </c>
      <c r="I176" s="70"/>
      <c r="J176" s="70"/>
      <c r="K176" s="70"/>
      <c r="L176" s="38" t="s">
        <v>178</v>
      </c>
      <c r="M176" s="3"/>
    </row>
    <row r="177" spans="1:13" s="4" customFormat="1" ht="17.25" customHeight="1">
      <c r="A177" s="525"/>
      <c r="B177" s="495"/>
      <c r="C177" s="367">
        <v>10</v>
      </c>
      <c r="D177" s="405" t="s">
        <v>252</v>
      </c>
      <c r="E177" s="99">
        <v>20</v>
      </c>
      <c r="F177" s="69" t="s">
        <v>7</v>
      </c>
      <c r="G177" s="176">
        <v>0.601</v>
      </c>
      <c r="H177" s="369">
        <v>135000</v>
      </c>
      <c r="I177" s="369"/>
      <c r="J177" s="369"/>
      <c r="K177" s="369"/>
      <c r="L177" s="99" t="s">
        <v>255</v>
      </c>
      <c r="M177" s="3"/>
    </row>
    <row r="178" spans="1:13" s="4" customFormat="1" ht="17.25" customHeight="1">
      <c r="A178" s="525"/>
      <c r="B178" s="495"/>
      <c r="C178" s="367">
        <v>8</v>
      </c>
      <c r="D178" s="405" t="s">
        <v>253</v>
      </c>
      <c r="E178" s="99">
        <v>20</v>
      </c>
      <c r="F178" s="69" t="s">
        <v>7</v>
      </c>
      <c r="G178" s="176">
        <v>3.447</v>
      </c>
      <c r="H178" s="369">
        <v>135000</v>
      </c>
      <c r="I178" s="369"/>
      <c r="J178" s="369"/>
      <c r="K178" s="369"/>
      <c r="L178" s="99" t="s">
        <v>255</v>
      </c>
      <c r="M178" s="3"/>
    </row>
    <row r="179" spans="1:13" s="4" customFormat="1" ht="17.25" customHeight="1">
      <c r="A179" s="525"/>
      <c r="B179" s="495"/>
      <c r="C179" s="367">
        <v>6</v>
      </c>
      <c r="D179" s="405" t="s">
        <v>254</v>
      </c>
      <c r="E179" s="99">
        <v>20</v>
      </c>
      <c r="F179" s="69" t="s">
        <v>7</v>
      </c>
      <c r="G179" s="176">
        <v>13.524</v>
      </c>
      <c r="H179" s="369">
        <v>140000</v>
      </c>
      <c r="I179" s="369"/>
      <c r="J179" s="369"/>
      <c r="K179" s="369"/>
      <c r="L179" s="99" t="s">
        <v>255</v>
      </c>
      <c r="M179" s="3"/>
    </row>
    <row r="180" spans="1:13" s="4" customFormat="1" ht="17.25" customHeight="1">
      <c r="A180" s="525"/>
      <c r="B180" s="495"/>
      <c r="C180" s="367">
        <v>6</v>
      </c>
      <c r="D180" s="405" t="s">
        <v>286</v>
      </c>
      <c r="E180" s="99">
        <v>20</v>
      </c>
      <c r="F180" s="94" t="s">
        <v>7</v>
      </c>
      <c r="G180" s="43">
        <f>1.449-0.363-0.179</f>
        <v>0.907</v>
      </c>
      <c r="H180" s="369">
        <v>130000</v>
      </c>
      <c r="I180" s="369"/>
      <c r="J180" s="369"/>
      <c r="K180" s="369"/>
      <c r="L180" s="99" t="s">
        <v>4</v>
      </c>
      <c r="M180" s="3"/>
    </row>
    <row r="181" spans="1:13" s="4" customFormat="1" ht="17.25" customHeight="1" thickBot="1">
      <c r="A181" s="525"/>
      <c r="B181" s="496"/>
      <c r="C181" s="367">
        <v>5</v>
      </c>
      <c r="D181" s="405" t="s">
        <v>287</v>
      </c>
      <c r="E181" s="99" t="s">
        <v>20</v>
      </c>
      <c r="F181" s="94" t="s">
        <v>7</v>
      </c>
      <c r="G181" s="43">
        <f>2.11-0.545-0.13-0.765-0.135</f>
        <v>0.535</v>
      </c>
      <c r="H181" s="369">
        <v>135000</v>
      </c>
      <c r="I181" s="369"/>
      <c r="J181" s="369"/>
      <c r="K181" s="369"/>
      <c r="L181" s="99" t="s">
        <v>4</v>
      </c>
      <c r="M181" s="3"/>
    </row>
    <row r="182" spans="1:13" s="5" customFormat="1" ht="16.5" customHeight="1">
      <c r="A182" s="525"/>
      <c r="B182" s="493">
        <v>108</v>
      </c>
      <c r="C182" s="152">
        <v>12</v>
      </c>
      <c r="D182" s="271" t="s">
        <v>283</v>
      </c>
      <c r="E182" s="88">
        <v>45</v>
      </c>
      <c r="F182" s="126" t="s">
        <v>7</v>
      </c>
      <c r="G182" s="344">
        <f>6.92-0.245-3.5-0.21-0.34-0.205-0.185-1.345</f>
        <v>0.8899999999999999</v>
      </c>
      <c r="H182" s="106">
        <v>135000</v>
      </c>
      <c r="I182" s="336"/>
      <c r="J182" s="336"/>
      <c r="K182" s="336"/>
      <c r="L182" s="32" t="s">
        <v>48</v>
      </c>
      <c r="M182" s="3"/>
    </row>
    <row r="183" spans="1:13" s="5" customFormat="1" ht="16.5" customHeight="1">
      <c r="A183" s="525"/>
      <c r="B183" s="494"/>
      <c r="C183" s="367">
        <v>6</v>
      </c>
      <c r="D183" s="303" t="s">
        <v>183</v>
      </c>
      <c r="E183" s="51">
        <v>20</v>
      </c>
      <c r="F183" s="94" t="s">
        <v>7</v>
      </c>
      <c r="G183" s="368">
        <f>0.535+10.39-4.605-4.45-1.29-0.35+0.932-0.18-0.124-0.345-0.147+0.144-0.01-0.117</f>
        <v>0.38300000000000023</v>
      </c>
      <c r="H183" s="58">
        <v>130000</v>
      </c>
      <c r="I183" s="369"/>
      <c r="J183" s="369"/>
      <c r="K183" s="369"/>
      <c r="L183" s="38" t="s">
        <v>4</v>
      </c>
      <c r="M183" s="3"/>
    </row>
    <row r="184" spans="1:13" s="5" customFormat="1" ht="16.5" customHeight="1" thickBot="1">
      <c r="A184" s="525"/>
      <c r="B184" s="494"/>
      <c r="C184" s="259">
        <v>4</v>
      </c>
      <c r="D184" s="297" t="s">
        <v>147</v>
      </c>
      <c r="E184" s="163" t="s">
        <v>20</v>
      </c>
      <c r="F184" s="137" t="s">
        <v>7</v>
      </c>
      <c r="G184" s="370">
        <f>0.25-0.134-0.029-0.038-0.013-0.004</f>
        <v>0.032</v>
      </c>
      <c r="H184" s="378">
        <v>90000</v>
      </c>
      <c r="I184" s="188"/>
      <c r="J184" s="188"/>
      <c r="K184" s="188"/>
      <c r="L184" s="56" t="s">
        <v>81</v>
      </c>
      <c r="M184" s="3"/>
    </row>
    <row r="185" spans="1:13" s="5" customFormat="1" ht="16.5" customHeight="1">
      <c r="A185" s="525"/>
      <c r="B185" s="493">
        <v>89</v>
      </c>
      <c r="C185" s="152">
        <v>8</v>
      </c>
      <c r="D185" s="271" t="s">
        <v>264</v>
      </c>
      <c r="E185" s="88">
        <v>20</v>
      </c>
      <c r="F185" s="126" t="s">
        <v>7</v>
      </c>
      <c r="G185" s="320">
        <f>0.985-0.326-0.102-0.054</f>
        <v>0.503</v>
      </c>
      <c r="H185" s="106">
        <v>130000</v>
      </c>
      <c r="I185" s="336"/>
      <c r="J185" s="336"/>
      <c r="K185" s="336"/>
      <c r="L185" s="32" t="s">
        <v>4</v>
      </c>
      <c r="M185" s="3"/>
    </row>
    <row r="186" spans="1:13" s="5" customFormat="1" ht="16.5" customHeight="1">
      <c r="A186" s="525"/>
      <c r="B186" s="494"/>
      <c r="C186" s="367">
        <v>8</v>
      </c>
      <c r="D186" s="399" t="s">
        <v>249</v>
      </c>
      <c r="E186" s="37">
        <v>20</v>
      </c>
      <c r="F186" s="94" t="s">
        <v>7</v>
      </c>
      <c r="G186" s="176">
        <v>2.36</v>
      </c>
      <c r="H186" s="58">
        <v>140000</v>
      </c>
      <c r="I186" s="369"/>
      <c r="J186" s="369"/>
      <c r="K186" s="369"/>
      <c r="L186" s="33" t="s">
        <v>250</v>
      </c>
      <c r="M186" s="3"/>
    </row>
    <row r="187" spans="1:13" s="5" customFormat="1" ht="16.5" customHeight="1">
      <c r="A187" s="525"/>
      <c r="B187" s="494"/>
      <c r="C187" s="367">
        <v>7</v>
      </c>
      <c r="D187" s="303" t="s">
        <v>188</v>
      </c>
      <c r="E187" s="37" t="s">
        <v>20</v>
      </c>
      <c r="F187" s="94" t="s">
        <v>7</v>
      </c>
      <c r="G187" s="176">
        <f>1.08-0.435-0.113-0.2-0.18</f>
        <v>0.15200000000000002</v>
      </c>
      <c r="H187" s="58">
        <v>100000</v>
      </c>
      <c r="I187" s="369"/>
      <c r="J187" s="369"/>
      <c r="K187" s="369"/>
      <c r="L187" s="33" t="s">
        <v>87</v>
      </c>
      <c r="M187" s="3"/>
    </row>
    <row r="188" spans="1:13" s="5" customFormat="1" ht="16.5" customHeight="1">
      <c r="A188" s="525"/>
      <c r="B188" s="494"/>
      <c r="C188" s="367">
        <v>6</v>
      </c>
      <c r="D188" s="303" t="s">
        <v>251</v>
      </c>
      <c r="E188" s="37">
        <v>20</v>
      </c>
      <c r="F188" s="94" t="s">
        <v>7</v>
      </c>
      <c r="G188" s="176">
        <v>18.307</v>
      </c>
      <c r="H188" s="58">
        <v>140000</v>
      </c>
      <c r="I188" s="369"/>
      <c r="J188" s="369"/>
      <c r="K188" s="369"/>
      <c r="L188" s="33" t="s">
        <v>250</v>
      </c>
      <c r="M188" s="3"/>
    </row>
    <row r="189" spans="1:13" s="5" customFormat="1" ht="16.5" customHeight="1" thickBot="1">
      <c r="A189" s="525"/>
      <c r="B189" s="494"/>
      <c r="C189" s="144">
        <v>5</v>
      </c>
      <c r="D189" s="410" t="s">
        <v>285</v>
      </c>
      <c r="E189" s="51">
        <v>20</v>
      </c>
      <c r="F189" s="69" t="s">
        <v>7</v>
      </c>
      <c r="G189" s="221">
        <f>0.887-0.003-0.106-0.109</f>
        <v>0.669</v>
      </c>
      <c r="H189" s="68">
        <v>135000</v>
      </c>
      <c r="I189" s="70"/>
      <c r="J189" s="70"/>
      <c r="K189" s="70"/>
      <c r="L189" s="38" t="s">
        <v>4</v>
      </c>
      <c r="M189" s="3"/>
    </row>
    <row r="190" spans="1:13" s="5" customFormat="1" ht="18" customHeight="1" thickBot="1">
      <c r="A190" s="525"/>
      <c r="B190" s="135">
        <v>57</v>
      </c>
      <c r="C190" s="453">
        <v>6</v>
      </c>
      <c r="D190" s="454" t="s">
        <v>179</v>
      </c>
      <c r="E190" s="155">
        <v>20</v>
      </c>
      <c r="F190" s="455" t="s">
        <v>7</v>
      </c>
      <c r="G190" s="341">
        <f>18.9-7.13-0.475-0.685-0.2</f>
        <v>10.41</v>
      </c>
      <c r="H190" s="456">
        <v>150000</v>
      </c>
      <c r="I190" s="114"/>
      <c r="J190" s="114"/>
      <c r="K190" s="114"/>
      <c r="L190" s="377" t="s">
        <v>4</v>
      </c>
      <c r="M190" s="3"/>
    </row>
    <row r="191" spans="1:13" s="5" customFormat="1" ht="18" customHeight="1" thickBot="1">
      <c r="A191" s="525"/>
      <c r="B191" s="345">
        <v>51</v>
      </c>
      <c r="C191" s="350">
        <v>3.5</v>
      </c>
      <c r="D191" s="351" t="s">
        <v>265</v>
      </c>
      <c r="E191" s="163">
        <v>20</v>
      </c>
      <c r="F191" s="137" t="s">
        <v>7</v>
      </c>
      <c r="G191" s="352">
        <f>0.865-0.26-0.06-0.03-0.055-0.05-0.14+0.165-0.055-0.105-0.095-0.025</f>
        <v>0.15499999999999997</v>
      </c>
      <c r="H191" s="353">
        <v>120000</v>
      </c>
      <c r="I191" s="188"/>
      <c r="J191" s="188"/>
      <c r="K191" s="188"/>
      <c r="L191" s="354" t="s">
        <v>60</v>
      </c>
      <c r="M191" s="3"/>
    </row>
    <row r="192" spans="1:13" s="5" customFormat="1" ht="18" customHeight="1" thickBot="1">
      <c r="A192" s="525"/>
      <c r="B192" s="366">
        <v>45</v>
      </c>
      <c r="C192" s="332">
        <v>4</v>
      </c>
      <c r="D192" s="333" t="s">
        <v>166</v>
      </c>
      <c r="E192" s="88" t="s">
        <v>12</v>
      </c>
      <c r="F192" s="126" t="s">
        <v>7</v>
      </c>
      <c r="G192" s="334">
        <f>2.46-0.022-1-0.113-0.073-0.022</f>
        <v>1.2300000000000002</v>
      </c>
      <c r="H192" s="335">
        <v>165000</v>
      </c>
      <c r="I192" s="336"/>
      <c r="J192" s="336"/>
      <c r="K192" s="336"/>
      <c r="L192" s="32" t="s">
        <v>48</v>
      </c>
      <c r="M192" s="3"/>
    </row>
    <row r="193" spans="1:13" s="5" customFormat="1" ht="18" customHeight="1">
      <c r="A193" s="525"/>
      <c r="B193" s="493">
        <v>35</v>
      </c>
      <c r="C193" s="237">
        <v>4</v>
      </c>
      <c r="D193" s="234" t="s">
        <v>229</v>
      </c>
      <c r="E193" s="180" t="s">
        <v>9</v>
      </c>
      <c r="F193" s="164" t="s">
        <v>7</v>
      </c>
      <c r="G193" s="238">
        <f>5.02-0.02-0.02-0.03-1.21-0.355-0.04</f>
        <v>3.345</v>
      </c>
      <c r="H193" s="239">
        <v>145000</v>
      </c>
      <c r="I193" s="191"/>
      <c r="J193" s="191"/>
      <c r="K193" s="191"/>
      <c r="L193" s="56" t="s">
        <v>48</v>
      </c>
      <c r="M193" s="3"/>
    </row>
    <row r="194" spans="1:13" s="5" customFormat="1" ht="18" customHeight="1" thickBot="1">
      <c r="A194" s="525"/>
      <c r="B194" s="496"/>
      <c r="C194" s="236">
        <v>3.5</v>
      </c>
      <c r="D194" s="193" t="s">
        <v>80</v>
      </c>
      <c r="E194" s="189" t="s">
        <v>9</v>
      </c>
      <c r="F194" s="190" t="s">
        <v>7</v>
      </c>
      <c r="G194" s="240">
        <f>0.265-0.02-0.18</f>
        <v>0.06500000000000003</v>
      </c>
      <c r="H194" s="220">
        <v>130000</v>
      </c>
      <c r="I194" s="107"/>
      <c r="J194" s="107"/>
      <c r="K194" s="107"/>
      <c r="L194" s="45" t="s">
        <v>48</v>
      </c>
      <c r="M194" s="3"/>
    </row>
    <row r="195" spans="1:13" s="5" customFormat="1" ht="18" customHeight="1">
      <c r="A195" s="525"/>
      <c r="B195" s="509">
        <v>32</v>
      </c>
      <c r="C195" s="332">
        <v>5</v>
      </c>
      <c r="D195" s="312" t="s">
        <v>137</v>
      </c>
      <c r="E195" s="88" t="s">
        <v>138</v>
      </c>
      <c r="F195" s="126" t="s">
        <v>7</v>
      </c>
      <c r="G195" s="411">
        <f>4.95-0.035-4.365</f>
        <v>0.5499999999999998</v>
      </c>
      <c r="H195" s="335">
        <v>115000</v>
      </c>
      <c r="I195" s="336"/>
      <c r="J195" s="336"/>
      <c r="K195" s="336"/>
      <c r="L195" s="32" t="s">
        <v>87</v>
      </c>
      <c r="M195" s="3"/>
    </row>
    <row r="196" spans="1:13" s="5" customFormat="1" ht="18" customHeight="1">
      <c r="A196" s="525"/>
      <c r="B196" s="510"/>
      <c r="C196" s="466">
        <v>4</v>
      </c>
      <c r="D196" s="311" t="s">
        <v>103</v>
      </c>
      <c r="E196" s="51">
        <v>20</v>
      </c>
      <c r="F196" s="69" t="s">
        <v>7</v>
      </c>
      <c r="G196" s="469">
        <v>0.027</v>
      </c>
      <c r="H196" s="468">
        <v>100000</v>
      </c>
      <c r="I196" s="269"/>
      <c r="J196" s="269"/>
      <c r="K196" s="270"/>
      <c r="L196" s="38" t="s">
        <v>4</v>
      </c>
      <c r="M196" s="3"/>
    </row>
    <row r="197" spans="1:13" s="5" customFormat="1" ht="18" customHeight="1">
      <c r="A197" s="525"/>
      <c r="B197" s="510"/>
      <c r="C197" s="466">
        <v>4</v>
      </c>
      <c r="D197" s="311" t="s">
        <v>236</v>
      </c>
      <c r="E197" s="51">
        <v>20</v>
      </c>
      <c r="F197" s="69" t="s">
        <v>7</v>
      </c>
      <c r="G197" s="469">
        <f>6.12+22</f>
        <v>28.12</v>
      </c>
      <c r="H197" s="470">
        <v>180000</v>
      </c>
      <c r="I197" s="70"/>
      <c r="J197" s="70"/>
      <c r="K197" s="70"/>
      <c r="L197" s="38" t="s">
        <v>4</v>
      </c>
      <c r="M197" s="3"/>
    </row>
    <row r="198" spans="1:13" s="5" customFormat="1" ht="18" customHeight="1" thickBot="1">
      <c r="A198" s="525"/>
      <c r="B198" s="511"/>
      <c r="C198" s="467">
        <v>3</v>
      </c>
      <c r="D198" s="223" t="s">
        <v>288</v>
      </c>
      <c r="E198" s="139">
        <v>20</v>
      </c>
      <c r="F198" s="140" t="s">
        <v>7</v>
      </c>
      <c r="G198" s="174">
        <f>6.99+21-2.33</f>
        <v>25.660000000000004</v>
      </c>
      <c r="H198" s="175">
        <v>180000</v>
      </c>
      <c r="I198" s="92"/>
      <c r="J198" s="92"/>
      <c r="K198" s="92"/>
      <c r="L198" s="45" t="s">
        <v>4</v>
      </c>
      <c r="M198" s="3"/>
    </row>
    <row r="199" spans="1:13" s="5" customFormat="1" ht="18" customHeight="1" thickBot="1">
      <c r="A199" s="525"/>
      <c r="B199" s="465">
        <v>25</v>
      </c>
      <c r="C199" s="173">
        <v>25</v>
      </c>
      <c r="D199" s="91" t="s">
        <v>237</v>
      </c>
      <c r="E199" s="139">
        <v>20</v>
      </c>
      <c r="F199" s="140" t="s">
        <v>7</v>
      </c>
      <c r="G199" s="174">
        <f>6.155+24</f>
        <v>30.155</v>
      </c>
      <c r="H199" s="175">
        <v>190000</v>
      </c>
      <c r="I199" s="92"/>
      <c r="J199" s="92"/>
      <c r="K199" s="92"/>
      <c r="L199" s="377" t="s">
        <v>4</v>
      </c>
      <c r="M199" s="3"/>
    </row>
    <row r="200" spans="1:13" s="5" customFormat="1" ht="18" customHeight="1" thickBot="1">
      <c r="A200" s="525"/>
      <c r="B200" s="346">
        <v>20</v>
      </c>
      <c r="C200" s="173">
        <v>3.5</v>
      </c>
      <c r="D200" s="91" t="s">
        <v>37</v>
      </c>
      <c r="E200" s="139">
        <v>20</v>
      </c>
      <c r="F200" s="140" t="s">
        <v>7</v>
      </c>
      <c r="G200" s="174">
        <f>1.005-0.255-0.095-0.2-0.04-0.023-0.011</f>
        <v>0.3809999999999999</v>
      </c>
      <c r="H200" s="175">
        <v>130000</v>
      </c>
      <c r="I200" s="92"/>
      <c r="J200" s="92"/>
      <c r="K200" s="92"/>
      <c r="L200" s="45" t="s">
        <v>60</v>
      </c>
      <c r="M200" s="3"/>
    </row>
    <row r="201" spans="1:13" s="5" customFormat="1" ht="18" customHeight="1" thickBot="1">
      <c r="A201" s="525"/>
      <c r="B201" s="260">
        <v>18</v>
      </c>
      <c r="C201" s="236">
        <v>2</v>
      </c>
      <c r="D201" s="193" t="s">
        <v>102</v>
      </c>
      <c r="E201" s="189">
        <v>20</v>
      </c>
      <c r="F201" s="190" t="s">
        <v>7</v>
      </c>
      <c r="G201" s="240">
        <v>0.024</v>
      </c>
      <c r="H201" s="220">
        <v>50000</v>
      </c>
      <c r="I201" s="107"/>
      <c r="J201" s="107"/>
      <c r="K201" s="107"/>
      <c r="L201" s="45" t="s">
        <v>4</v>
      </c>
      <c r="M201" s="3"/>
    </row>
    <row r="202" spans="1:13" s="5" customFormat="1" ht="18" customHeight="1" thickBot="1">
      <c r="A202" s="525"/>
      <c r="B202" s="229">
        <v>12</v>
      </c>
      <c r="C202" s="173">
        <v>2</v>
      </c>
      <c r="D202" s="91" t="s">
        <v>37</v>
      </c>
      <c r="E202" s="139">
        <v>20</v>
      </c>
      <c r="F202" s="140" t="s">
        <v>7</v>
      </c>
      <c r="G202" s="174">
        <f>0.122-0.005-0.018</f>
        <v>0.09899999999999999</v>
      </c>
      <c r="H202" s="175">
        <v>92000</v>
      </c>
      <c r="I202" s="92"/>
      <c r="J202" s="92"/>
      <c r="K202" s="92"/>
      <c r="L202" s="45" t="s">
        <v>4</v>
      </c>
      <c r="M202" s="3"/>
    </row>
    <row r="203" spans="1:13" s="5" customFormat="1" ht="18" customHeight="1">
      <c r="A203" s="525"/>
      <c r="B203" s="324" t="s">
        <v>54</v>
      </c>
      <c r="C203" s="329">
        <v>11</v>
      </c>
      <c r="D203" s="312" t="s">
        <v>61</v>
      </c>
      <c r="E203" s="321"/>
      <c r="F203" s="126" t="s">
        <v>7</v>
      </c>
      <c r="G203" s="320">
        <f>7.075-4.22</f>
        <v>2.8550000000000004</v>
      </c>
      <c r="H203" s="252">
        <v>105000</v>
      </c>
      <c r="I203" s="506">
        <v>84000</v>
      </c>
      <c r="J203" s="507"/>
      <c r="K203" s="253"/>
      <c r="L203" s="32" t="s">
        <v>4</v>
      </c>
      <c r="M203" s="3"/>
    </row>
    <row r="204" spans="1:13" s="5" customFormat="1" ht="18" customHeight="1">
      <c r="A204" s="525"/>
      <c r="B204" s="325" t="s">
        <v>54</v>
      </c>
      <c r="C204" s="330">
        <v>9.5</v>
      </c>
      <c r="D204" s="327" t="s">
        <v>105</v>
      </c>
      <c r="E204" s="322"/>
      <c r="F204" s="94" t="s">
        <v>7</v>
      </c>
      <c r="G204" s="176">
        <v>1.41</v>
      </c>
      <c r="H204" s="48">
        <v>60000</v>
      </c>
      <c r="I204" s="50"/>
      <c r="J204" s="48"/>
      <c r="K204" s="50"/>
      <c r="L204" s="38" t="s">
        <v>4</v>
      </c>
      <c r="M204" s="3"/>
    </row>
    <row r="205" spans="1:13" s="5" customFormat="1" ht="18" customHeight="1">
      <c r="A205" s="525"/>
      <c r="B205" s="326" t="s">
        <v>185</v>
      </c>
      <c r="C205" s="331">
        <v>9.19</v>
      </c>
      <c r="D205" s="364" t="s">
        <v>186</v>
      </c>
      <c r="E205" s="323"/>
      <c r="F205" s="86" t="s">
        <v>7</v>
      </c>
      <c r="G205" s="194">
        <v>0.47</v>
      </c>
      <c r="H205" s="282">
        <v>60000</v>
      </c>
      <c r="I205" s="270"/>
      <c r="J205" s="268"/>
      <c r="K205" s="283"/>
      <c r="L205" s="38" t="s">
        <v>4</v>
      </c>
      <c r="M205" s="3"/>
    </row>
    <row r="206" spans="1:13" s="5" customFormat="1" ht="18" customHeight="1">
      <c r="A206" s="525"/>
      <c r="B206" s="326" t="s">
        <v>65</v>
      </c>
      <c r="C206" s="331">
        <v>8.9</v>
      </c>
      <c r="D206" s="328" t="s">
        <v>84</v>
      </c>
      <c r="E206" s="323"/>
      <c r="F206" s="86" t="s">
        <v>7</v>
      </c>
      <c r="G206" s="194">
        <v>0.295</v>
      </c>
      <c r="H206" s="282">
        <v>50000</v>
      </c>
      <c r="I206" s="270"/>
      <c r="J206" s="268"/>
      <c r="K206" s="283"/>
      <c r="L206" s="38" t="s">
        <v>4</v>
      </c>
      <c r="M206" s="3"/>
    </row>
    <row r="207" spans="1:13" s="5" customFormat="1" ht="18" customHeight="1">
      <c r="A207" s="525"/>
      <c r="B207" s="326" t="s">
        <v>62</v>
      </c>
      <c r="C207" s="331">
        <v>9.5</v>
      </c>
      <c r="D207" s="328" t="s">
        <v>109</v>
      </c>
      <c r="E207" s="323"/>
      <c r="F207" s="86" t="s">
        <v>7</v>
      </c>
      <c r="G207" s="194">
        <f>4.755-1.189</f>
        <v>3.566</v>
      </c>
      <c r="H207" s="282">
        <v>95000</v>
      </c>
      <c r="I207" s="504">
        <v>72000</v>
      </c>
      <c r="J207" s="505"/>
      <c r="K207" s="283"/>
      <c r="L207" s="38" t="s">
        <v>4</v>
      </c>
      <c r="M207" s="3"/>
    </row>
    <row r="208" spans="1:13" s="5" customFormat="1" ht="18" customHeight="1">
      <c r="A208" s="525"/>
      <c r="B208" s="326" t="s">
        <v>73</v>
      </c>
      <c r="C208" s="331">
        <v>6.9</v>
      </c>
      <c r="D208" s="328" t="s">
        <v>74</v>
      </c>
      <c r="E208" s="323"/>
      <c r="F208" s="86" t="s">
        <v>7</v>
      </c>
      <c r="G208" s="194">
        <v>2.4</v>
      </c>
      <c r="H208" s="282">
        <v>65000</v>
      </c>
      <c r="I208" s="283"/>
      <c r="J208" s="282"/>
      <c r="K208" s="283"/>
      <c r="L208" s="41" t="s">
        <v>60</v>
      </c>
      <c r="M208" s="3"/>
    </row>
    <row r="209" spans="1:13" s="5" customFormat="1" ht="18" customHeight="1">
      <c r="A209" s="525"/>
      <c r="B209" s="326" t="s">
        <v>96</v>
      </c>
      <c r="C209" s="331">
        <v>8.5</v>
      </c>
      <c r="D209" s="328" t="s">
        <v>104</v>
      </c>
      <c r="E209" s="323"/>
      <c r="F209" s="86" t="s">
        <v>7</v>
      </c>
      <c r="G209" s="194">
        <v>0.47</v>
      </c>
      <c r="H209" s="282">
        <v>50000</v>
      </c>
      <c r="I209" s="283"/>
      <c r="J209" s="282"/>
      <c r="K209" s="283"/>
      <c r="L209" s="41" t="s">
        <v>4</v>
      </c>
      <c r="M209" s="3"/>
    </row>
    <row r="210" spans="1:13" s="5" customFormat="1" ht="18" customHeight="1" thickBot="1">
      <c r="A210" s="525"/>
      <c r="B210" s="326" t="s">
        <v>79</v>
      </c>
      <c r="C210" s="331">
        <v>6.5</v>
      </c>
      <c r="D210" s="328" t="s">
        <v>110</v>
      </c>
      <c r="E210" s="323"/>
      <c r="F210" s="86" t="s">
        <v>7</v>
      </c>
      <c r="G210" s="194">
        <f>5.34-0.365</f>
        <v>4.975</v>
      </c>
      <c r="H210" s="282">
        <v>95000</v>
      </c>
      <c r="I210" s="283"/>
      <c r="J210" s="282"/>
      <c r="K210" s="283"/>
      <c r="L210" s="41" t="s">
        <v>4</v>
      </c>
      <c r="M210" s="3"/>
    </row>
    <row r="211" spans="1:13" s="5" customFormat="1" ht="18" customHeight="1" thickBot="1">
      <c r="A211" s="525"/>
      <c r="B211" s="135">
        <v>139.7</v>
      </c>
      <c r="C211" s="158">
        <v>9.17</v>
      </c>
      <c r="D211" s="159" t="s">
        <v>56</v>
      </c>
      <c r="E211" s="57" t="s">
        <v>57</v>
      </c>
      <c r="F211" s="73" t="s">
        <v>7</v>
      </c>
      <c r="G211" s="117">
        <f>19.36+18.5+19.55+19.32+20.02-13.88-3.67-0.727-0.73-0.73-0.36-1.095-0.355-0.367-2.142-0.711</f>
        <v>71.98299999999998</v>
      </c>
      <c r="H211" s="114">
        <v>95000</v>
      </c>
      <c r="I211" s="114"/>
      <c r="J211" s="114"/>
      <c r="K211" s="114"/>
      <c r="L211" s="113" t="s">
        <v>48</v>
      </c>
      <c r="M211" s="3"/>
    </row>
    <row r="212" spans="1:13" s="5" customFormat="1" ht="19.5" customHeight="1" thickBot="1">
      <c r="A212" s="525"/>
      <c r="B212" s="529" t="s">
        <v>58</v>
      </c>
      <c r="C212" s="530"/>
      <c r="D212" s="530"/>
      <c r="E212" s="530"/>
      <c r="F212" s="530"/>
      <c r="G212" s="530"/>
      <c r="H212" s="530"/>
      <c r="I212" s="530"/>
      <c r="J212" s="530"/>
      <c r="K212" s="530"/>
      <c r="L212" s="531"/>
      <c r="M212" s="3"/>
    </row>
    <row r="213" spans="1:13" s="5" customFormat="1" ht="19.5" customHeight="1" thickBot="1">
      <c r="A213" s="525"/>
      <c r="B213" s="243">
        <v>426</v>
      </c>
      <c r="C213" s="135">
        <v>9</v>
      </c>
      <c r="D213" s="245" t="s">
        <v>49</v>
      </c>
      <c r="E213" s="244" t="s">
        <v>39</v>
      </c>
      <c r="F213" s="245" t="s">
        <v>7</v>
      </c>
      <c r="G213" s="244">
        <v>0.375</v>
      </c>
      <c r="H213" s="245">
        <v>380000</v>
      </c>
      <c r="I213" s="245"/>
      <c r="J213" s="245"/>
      <c r="K213" s="245"/>
      <c r="L213" s="244" t="s">
        <v>4</v>
      </c>
      <c r="M213" s="3"/>
    </row>
    <row r="214" spans="1:13" s="5" customFormat="1" ht="19.5" customHeight="1" thickBot="1">
      <c r="A214" s="525"/>
      <c r="B214" s="243">
        <v>426</v>
      </c>
      <c r="C214" s="135">
        <v>5</v>
      </c>
      <c r="D214" s="245" t="s">
        <v>126</v>
      </c>
      <c r="E214" s="244" t="s">
        <v>39</v>
      </c>
      <c r="F214" s="245" t="s">
        <v>7</v>
      </c>
      <c r="G214" s="244">
        <f>0.617-0.309-0.055</f>
        <v>0.253</v>
      </c>
      <c r="H214" s="245">
        <v>330000</v>
      </c>
      <c r="I214" s="245"/>
      <c r="J214" s="245"/>
      <c r="K214" s="245"/>
      <c r="L214" s="244" t="s">
        <v>4</v>
      </c>
      <c r="M214" s="3"/>
    </row>
    <row r="215" spans="1:13" s="5" customFormat="1" ht="19.5" customHeight="1" thickBot="1">
      <c r="A215" s="525"/>
      <c r="B215" s="501" t="s">
        <v>31</v>
      </c>
      <c r="C215" s="502"/>
      <c r="D215" s="502"/>
      <c r="E215" s="502"/>
      <c r="F215" s="502"/>
      <c r="G215" s="502"/>
      <c r="H215" s="502"/>
      <c r="I215" s="502"/>
      <c r="J215" s="502"/>
      <c r="K215" s="502"/>
      <c r="L215" s="503"/>
      <c r="M215" s="3"/>
    </row>
    <row r="216" spans="1:13" s="5" customFormat="1" ht="19.5" customHeight="1" thickBot="1">
      <c r="A216" s="525"/>
      <c r="B216" s="499" t="s">
        <v>44</v>
      </c>
      <c r="C216" s="500"/>
      <c r="D216" s="284" t="s">
        <v>45</v>
      </c>
      <c r="E216" s="134"/>
      <c r="F216" s="140" t="s">
        <v>46</v>
      </c>
      <c r="G216" s="153">
        <v>11.1</v>
      </c>
      <c r="H216" s="154" t="s">
        <v>47</v>
      </c>
      <c r="I216" s="92"/>
      <c r="J216" s="92"/>
      <c r="K216" s="92"/>
      <c r="L216" s="113" t="s">
        <v>28</v>
      </c>
      <c r="M216" s="3"/>
    </row>
    <row r="217" spans="1:13" s="5" customFormat="1" ht="19.5" customHeight="1" thickBot="1">
      <c r="A217" s="525"/>
      <c r="B217" s="396" t="s">
        <v>106</v>
      </c>
      <c r="C217" s="398">
        <v>12</v>
      </c>
      <c r="D217" s="223" t="s">
        <v>107</v>
      </c>
      <c r="E217" s="134" t="s">
        <v>82</v>
      </c>
      <c r="F217" s="140" t="s">
        <v>7</v>
      </c>
      <c r="G217" s="153">
        <v>0.05</v>
      </c>
      <c r="H217" s="154">
        <v>40000</v>
      </c>
      <c r="I217" s="92"/>
      <c r="J217" s="92"/>
      <c r="K217" s="92"/>
      <c r="L217" s="225" t="s">
        <v>4</v>
      </c>
      <c r="M217" s="3"/>
    </row>
    <row r="218" spans="1:13" s="5" customFormat="1" ht="29.25" customHeight="1" thickBot="1">
      <c r="A218" s="525"/>
      <c r="B218" s="497" t="s">
        <v>43</v>
      </c>
      <c r="C218" s="498"/>
      <c r="D218" s="223" t="s">
        <v>42</v>
      </c>
      <c r="E218" s="139"/>
      <c r="F218" s="140" t="s">
        <v>7</v>
      </c>
      <c r="G218" s="153">
        <v>0.72</v>
      </c>
      <c r="H218" s="246">
        <v>75000</v>
      </c>
      <c r="I218" s="92"/>
      <c r="J218" s="92"/>
      <c r="K218" s="92"/>
      <c r="L218" s="225" t="s">
        <v>28</v>
      </c>
      <c r="M218" s="3"/>
    </row>
    <row r="219" spans="1:13" s="5" customFormat="1" ht="18.75" customHeight="1" thickBot="1">
      <c r="A219" s="525"/>
      <c r="B219" s="156" t="s">
        <v>32</v>
      </c>
      <c r="C219" s="226" t="s">
        <v>40</v>
      </c>
      <c r="D219" s="91" t="s">
        <v>41</v>
      </c>
      <c r="E219" s="134" t="s">
        <v>20</v>
      </c>
      <c r="F219" s="140" t="s">
        <v>7</v>
      </c>
      <c r="G219" s="153">
        <v>0.614</v>
      </c>
      <c r="H219" s="154">
        <v>65000</v>
      </c>
      <c r="I219" s="92"/>
      <c r="J219" s="92"/>
      <c r="K219" s="92"/>
      <c r="L219" s="113" t="s">
        <v>28</v>
      </c>
      <c r="M219" s="3"/>
    </row>
    <row r="220" spans="1:12" s="5" customFormat="1" ht="17.25" customHeight="1" thickBot="1">
      <c r="A220" s="525"/>
      <c r="B220" s="222"/>
      <c r="C220" s="181"/>
      <c r="D220" s="223"/>
      <c r="E220" s="139"/>
      <c r="F220" s="140"/>
      <c r="G220" s="153"/>
      <c r="H220" s="228"/>
      <c r="I220" s="92"/>
      <c r="J220" s="92"/>
      <c r="K220" s="92"/>
      <c r="L220" s="225"/>
    </row>
    <row r="221" spans="1:12" s="5" customFormat="1" ht="17.25" customHeight="1" thickBot="1">
      <c r="A221" s="525"/>
      <c r="B221" s="222"/>
      <c r="C221" s="181"/>
      <c r="D221" s="223"/>
      <c r="E221" s="139"/>
      <c r="F221" s="140"/>
      <c r="G221" s="153"/>
      <c r="H221" s="246"/>
      <c r="I221" s="92"/>
      <c r="J221" s="92"/>
      <c r="K221" s="92"/>
      <c r="L221" s="225"/>
    </row>
    <row r="222" spans="1:12" s="5" customFormat="1" ht="17.25" customHeight="1" thickBot="1">
      <c r="A222" s="525"/>
      <c r="B222" s="222"/>
      <c r="C222" s="181"/>
      <c r="D222" s="223"/>
      <c r="E222" s="139"/>
      <c r="F222" s="140"/>
      <c r="G222" s="153"/>
      <c r="H222" s="246"/>
      <c r="I222" s="92"/>
      <c r="J222" s="92"/>
      <c r="K222" s="92"/>
      <c r="L222" s="225"/>
    </row>
    <row r="223" spans="1:12" s="5" customFormat="1" ht="17.25" customHeight="1" thickBot="1">
      <c r="A223" s="525"/>
      <c r="B223" s="222"/>
      <c r="C223" s="157"/>
      <c r="D223" s="223"/>
      <c r="E223" s="227"/>
      <c r="F223" s="140"/>
      <c r="G223" s="224"/>
      <c r="H223" s="92"/>
      <c r="I223" s="92"/>
      <c r="J223" s="92"/>
      <c r="K223" s="92"/>
      <c r="L223" s="225"/>
    </row>
    <row r="224" spans="1:12" s="5" customFormat="1" ht="17.25" customHeight="1" thickBot="1">
      <c r="A224" s="525"/>
      <c r="B224" s="222"/>
      <c r="C224" s="157"/>
      <c r="D224" s="223"/>
      <c r="E224" s="227"/>
      <c r="F224" s="140"/>
      <c r="G224" s="224"/>
      <c r="H224" s="92"/>
      <c r="I224" s="92"/>
      <c r="J224" s="92"/>
      <c r="K224" s="92"/>
      <c r="L224" s="225"/>
    </row>
    <row r="225" spans="1:13" s="5" customFormat="1" ht="17.25" customHeight="1" thickBot="1">
      <c r="A225" s="525"/>
      <c r="B225" s="213"/>
      <c r="C225" s="214"/>
      <c r="D225" s="219"/>
      <c r="E225" s="214"/>
      <c r="F225" s="216"/>
      <c r="G225" s="217"/>
      <c r="H225" s="215"/>
      <c r="I225" s="215"/>
      <c r="J225" s="215"/>
      <c r="K225" s="215"/>
      <c r="L225" s="218"/>
      <c r="M225" s="4"/>
    </row>
    <row r="226" spans="1:13" s="5" customFormat="1" ht="16.5" customHeight="1">
      <c r="A226" s="525"/>
      <c r="B226" s="3"/>
      <c r="C226" s="13"/>
      <c r="D226" s="3"/>
      <c r="E226" s="13"/>
      <c r="F226" s="10"/>
      <c r="G226" s="11"/>
      <c r="H226" s="3"/>
      <c r="I226" s="3"/>
      <c r="J226" s="3"/>
      <c r="K226" s="3"/>
      <c r="L226" s="12"/>
      <c r="M226" s="4"/>
    </row>
    <row r="227" spans="1:13" s="5" customFormat="1" ht="17.25" customHeight="1">
      <c r="A227" s="525"/>
      <c r="B227" s="3"/>
      <c r="C227" s="13"/>
      <c r="D227" s="3"/>
      <c r="E227" s="13"/>
      <c r="F227" s="10"/>
      <c r="G227" s="11"/>
      <c r="H227" s="3"/>
      <c r="I227" s="3"/>
      <c r="J227" s="3"/>
      <c r="K227" s="3"/>
      <c r="L227" s="12"/>
      <c r="M227" s="4"/>
    </row>
    <row r="228" spans="1:13" s="5" customFormat="1" ht="18" customHeight="1">
      <c r="A228" s="525"/>
      <c r="B228" s="3"/>
      <c r="C228" s="13"/>
      <c r="D228" s="3"/>
      <c r="E228" s="13"/>
      <c r="F228" s="10"/>
      <c r="G228" s="11"/>
      <c r="H228" s="3"/>
      <c r="I228" s="3"/>
      <c r="J228" s="3"/>
      <c r="K228" s="3"/>
      <c r="L228" s="12"/>
      <c r="M228" s="4"/>
    </row>
    <row r="229" spans="1:13" s="5" customFormat="1" ht="18" customHeight="1">
      <c r="A229" s="525"/>
      <c r="B229" s="3"/>
      <c r="C229" s="13"/>
      <c r="D229" s="3"/>
      <c r="E229" s="13"/>
      <c r="F229" s="10"/>
      <c r="G229" s="11"/>
      <c r="H229" s="3"/>
      <c r="I229" s="3"/>
      <c r="J229" s="3"/>
      <c r="K229" s="3"/>
      <c r="L229" s="12"/>
      <c r="M229" s="4"/>
    </row>
    <row r="230" spans="1:13" s="5" customFormat="1" ht="18" customHeight="1">
      <c r="A230" s="525"/>
      <c r="B230" s="3"/>
      <c r="C230" s="13"/>
      <c r="D230" s="3"/>
      <c r="E230" s="13"/>
      <c r="F230" s="10"/>
      <c r="G230" s="11"/>
      <c r="H230" s="3"/>
      <c r="I230" s="3"/>
      <c r="J230" s="3"/>
      <c r="K230" s="3"/>
      <c r="L230" s="12"/>
      <c r="M230" s="4"/>
    </row>
    <row r="231" spans="1:13" s="5" customFormat="1" ht="18" customHeight="1">
      <c r="A231" s="525"/>
      <c r="B231" s="3"/>
      <c r="C231" s="13"/>
      <c r="D231" s="3"/>
      <c r="E231" s="13"/>
      <c r="F231" s="10"/>
      <c r="G231" s="11"/>
      <c r="H231" s="3"/>
      <c r="I231" s="3"/>
      <c r="J231" s="3"/>
      <c r="K231" s="3"/>
      <c r="L231" s="12"/>
      <c r="M231" s="4"/>
    </row>
    <row r="232" spans="1:13" s="5" customFormat="1" ht="17.25" customHeight="1" thickBot="1">
      <c r="A232" s="526"/>
      <c r="B232" s="3"/>
      <c r="C232" s="13"/>
      <c r="D232" s="3"/>
      <c r="E232" s="13"/>
      <c r="F232" s="10"/>
      <c r="G232" s="11"/>
      <c r="H232" s="3"/>
      <c r="I232" s="3"/>
      <c r="J232" s="3"/>
      <c r="K232" s="3"/>
      <c r="L232" s="12"/>
      <c r="M232" s="4"/>
    </row>
    <row r="233" spans="1:13" s="5" customFormat="1" ht="17.25" customHeight="1">
      <c r="A233" s="522"/>
      <c r="B233" s="3"/>
      <c r="C233" s="13"/>
      <c r="D233" s="3"/>
      <c r="E233" s="13"/>
      <c r="F233" s="10"/>
      <c r="G233" s="11"/>
      <c r="H233" s="3"/>
      <c r="I233" s="3"/>
      <c r="J233" s="3"/>
      <c r="K233" s="3"/>
      <c r="L233" s="12"/>
      <c r="M233" s="4"/>
    </row>
    <row r="234" spans="1:12" s="4" customFormat="1" ht="16.5" customHeight="1">
      <c r="A234" s="523"/>
      <c r="B234" s="3"/>
      <c r="C234" s="13"/>
      <c r="D234" s="3"/>
      <c r="E234" s="13"/>
      <c r="F234" s="10"/>
      <c r="G234" s="11"/>
      <c r="H234" s="3"/>
      <c r="I234" s="3"/>
      <c r="J234" s="3"/>
      <c r="K234" s="3"/>
      <c r="L234" s="12"/>
    </row>
    <row r="235" spans="1:12" s="4" customFormat="1" ht="18">
      <c r="A235" s="523"/>
      <c r="B235" s="3"/>
      <c r="C235" s="13"/>
      <c r="D235" s="3"/>
      <c r="E235" s="13"/>
      <c r="F235" s="10"/>
      <c r="G235" s="11"/>
      <c r="H235" s="3"/>
      <c r="I235" s="3"/>
      <c r="J235" s="3"/>
      <c r="K235" s="3"/>
      <c r="L235" s="12"/>
    </row>
    <row r="236" spans="1:12" s="4" customFormat="1" ht="17.25" customHeight="1">
      <c r="A236" s="523"/>
      <c r="B236" s="3"/>
      <c r="C236" s="13"/>
      <c r="D236" s="3"/>
      <c r="E236" s="13"/>
      <c r="F236" s="10"/>
      <c r="G236" s="11"/>
      <c r="H236" s="3"/>
      <c r="I236" s="3"/>
      <c r="J236" s="3"/>
      <c r="K236" s="3"/>
      <c r="L236" s="12"/>
    </row>
    <row r="237" spans="1:12" s="4" customFormat="1" ht="15.75" customHeight="1">
      <c r="A237" s="523"/>
      <c r="B237" s="3"/>
      <c r="C237" s="13"/>
      <c r="D237" s="3"/>
      <c r="E237" s="13"/>
      <c r="F237" s="10"/>
      <c r="G237" s="11"/>
      <c r="H237" s="3"/>
      <c r="I237" s="3"/>
      <c r="J237" s="3"/>
      <c r="K237" s="3"/>
      <c r="L237" s="12"/>
    </row>
    <row r="238" spans="1:12" s="4" customFormat="1" ht="18.75" customHeight="1">
      <c r="A238" s="523"/>
      <c r="B238" s="3"/>
      <c r="C238" s="13"/>
      <c r="D238" s="3"/>
      <c r="E238" s="13"/>
      <c r="F238" s="10"/>
      <c r="G238" s="11"/>
      <c r="H238" s="3"/>
      <c r="I238" s="3"/>
      <c r="J238" s="3"/>
      <c r="K238" s="3"/>
      <c r="L238" s="12"/>
    </row>
    <row r="239" spans="1:12" s="4" customFormat="1" ht="18">
      <c r="A239" s="523"/>
      <c r="B239" s="3"/>
      <c r="C239" s="13"/>
      <c r="D239" s="3"/>
      <c r="E239" s="13"/>
      <c r="F239" s="10"/>
      <c r="G239" s="11"/>
      <c r="H239" s="3"/>
      <c r="I239" s="3"/>
      <c r="J239" s="3"/>
      <c r="K239" s="3"/>
      <c r="L239" s="12"/>
    </row>
    <row r="240" spans="1:12" s="4" customFormat="1" ht="17.25" customHeight="1">
      <c r="A240" s="523"/>
      <c r="B240" s="3"/>
      <c r="C240" s="13"/>
      <c r="D240" s="3"/>
      <c r="E240" s="13"/>
      <c r="F240" s="10"/>
      <c r="G240" s="11"/>
      <c r="H240" s="3"/>
      <c r="I240" s="3"/>
      <c r="J240" s="3"/>
      <c r="K240" s="3"/>
      <c r="L240" s="12"/>
    </row>
    <row r="241" spans="1:12" s="4" customFormat="1" ht="15.75" customHeight="1">
      <c r="A241" s="22"/>
      <c r="B241" s="3"/>
      <c r="C241" s="13"/>
      <c r="D241" s="3"/>
      <c r="E241" s="13"/>
      <c r="F241" s="10"/>
      <c r="G241" s="11"/>
      <c r="H241" s="3"/>
      <c r="I241" s="3"/>
      <c r="J241" s="3"/>
      <c r="K241" s="3"/>
      <c r="L241" s="12"/>
    </row>
    <row r="242" spans="1:12" s="4" customFormat="1" ht="18" customHeight="1">
      <c r="A242" s="22"/>
      <c r="B242" s="3"/>
      <c r="C242" s="13"/>
      <c r="D242" s="3"/>
      <c r="E242" s="13"/>
      <c r="F242" s="10"/>
      <c r="G242" s="11"/>
      <c r="H242" s="3"/>
      <c r="I242" s="3"/>
      <c r="J242" s="3"/>
      <c r="K242" s="3"/>
      <c r="L242" s="12"/>
    </row>
    <row r="243" spans="1:12" s="4" customFormat="1" ht="15.75" customHeight="1">
      <c r="A243" s="22"/>
      <c r="B243" s="3"/>
      <c r="C243" s="13"/>
      <c r="D243" s="3"/>
      <c r="E243" s="13"/>
      <c r="F243" s="10"/>
      <c r="G243" s="11"/>
      <c r="H243" s="3"/>
      <c r="I243" s="3"/>
      <c r="J243" s="3"/>
      <c r="K243" s="3"/>
      <c r="L243" s="12"/>
    </row>
    <row r="244" spans="1:12" s="4" customFormat="1" ht="16.5" customHeight="1" thickBot="1">
      <c r="A244" s="22"/>
      <c r="B244" s="3"/>
      <c r="C244" s="13"/>
      <c r="D244" s="3"/>
      <c r="E244" s="13"/>
      <c r="F244" s="10"/>
      <c r="G244" s="11"/>
      <c r="H244" s="3"/>
      <c r="I244" s="3"/>
      <c r="J244" s="3"/>
      <c r="K244" s="3"/>
      <c r="L244" s="12"/>
    </row>
    <row r="245" spans="1:12" s="4" customFormat="1" ht="15.75" customHeight="1">
      <c r="A245" s="16"/>
      <c r="B245" s="3"/>
      <c r="C245" s="13"/>
      <c r="D245" s="3"/>
      <c r="E245" s="13"/>
      <c r="F245" s="10"/>
      <c r="G245" s="11"/>
      <c r="H245" s="3"/>
      <c r="I245" s="3"/>
      <c r="J245" s="3"/>
      <c r="K245" s="3"/>
      <c r="L245" s="12"/>
    </row>
    <row r="246" spans="1:12" s="5" customFormat="1" ht="18" customHeight="1">
      <c r="A246" s="17"/>
      <c r="B246" s="3"/>
      <c r="C246" s="13"/>
      <c r="D246" s="3"/>
      <c r="E246" s="13"/>
      <c r="F246" s="10"/>
      <c r="G246" s="11"/>
      <c r="H246" s="3"/>
      <c r="I246" s="3"/>
      <c r="J246" s="3"/>
      <c r="K246" s="3"/>
      <c r="L246" s="12"/>
    </row>
    <row r="247" spans="1:13" s="5" customFormat="1" ht="20.25" customHeight="1">
      <c r="A247" s="17"/>
      <c r="B247" s="3"/>
      <c r="C247" s="13"/>
      <c r="D247" s="3"/>
      <c r="E247" s="371"/>
      <c r="F247" s="10"/>
      <c r="G247" s="11"/>
      <c r="H247" s="3"/>
      <c r="I247" s="3"/>
      <c r="J247" s="3"/>
      <c r="K247" s="3"/>
      <c r="L247" s="12"/>
      <c r="M247" s="4"/>
    </row>
    <row r="248" spans="1:13" s="5" customFormat="1" ht="17.25" customHeight="1">
      <c r="A248" s="17"/>
      <c r="B248" s="3"/>
      <c r="C248" s="13"/>
      <c r="D248" s="3"/>
      <c r="E248" s="13"/>
      <c r="F248" s="10"/>
      <c r="G248" s="11"/>
      <c r="H248" s="3"/>
      <c r="I248" s="3"/>
      <c r="J248" s="3"/>
      <c r="K248" s="3"/>
      <c r="L248" s="12"/>
      <c r="M248" s="4"/>
    </row>
    <row r="249" spans="1:13" s="5" customFormat="1" ht="15" customHeight="1">
      <c r="A249" s="17"/>
      <c r="B249" s="3"/>
      <c r="C249" s="13"/>
      <c r="D249" s="3"/>
      <c r="E249" s="13"/>
      <c r="F249" s="10"/>
      <c r="G249" s="11"/>
      <c r="H249" s="3"/>
      <c r="I249" s="3"/>
      <c r="J249" s="3"/>
      <c r="K249" s="3"/>
      <c r="L249" s="12"/>
      <c r="M249" s="4"/>
    </row>
    <row r="250" spans="1:13" s="5" customFormat="1" ht="15" customHeight="1">
      <c r="A250" s="17"/>
      <c r="B250" s="3"/>
      <c r="C250" s="13"/>
      <c r="D250" s="3"/>
      <c r="E250" s="13"/>
      <c r="F250" s="10"/>
      <c r="G250" s="11"/>
      <c r="H250" s="3"/>
      <c r="I250" s="3"/>
      <c r="J250" s="3"/>
      <c r="K250" s="3"/>
      <c r="L250" s="12"/>
      <c r="M250" s="4"/>
    </row>
    <row r="251" spans="1:13" s="5" customFormat="1" ht="18">
      <c r="A251" s="17"/>
      <c r="B251" s="3"/>
      <c r="C251" s="13"/>
      <c r="D251" s="3"/>
      <c r="E251" s="13"/>
      <c r="F251" s="10"/>
      <c r="G251" s="11"/>
      <c r="H251" s="3"/>
      <c r="I251" s="3"/>
      <c r="J251" s="3"/>
      <c r="K251" s="3"/>
      <c r="L251" s="12"/>
      <c r="M251" s="4"/>
    </row>
    <row r="252" spans="1:13" s="5" customFormat="1" ht="18">
      <c r="A252" s="17"/>
      <c r="B252" s="3"/>
      <c r="C252" s="13"/>
      <c r="D252" s="3"/>
      <c r="E252" s="13"/>
      <c r="F252" s="10"/>
      <c r="G252" s="11"/>
      <c r="H252" s="3"/>
      <c r="I252" s="3"/>
      <c r="J252" s="3"/>
      <c r="K252" s="3"/>
      <c r="L252" s="12"/>
      <c r="M252" s="4"/>
    </row>
    <row r="253" spans="1:13" s="5" customFormat="1" ht="18">
      <c r="A253" s="17"/>
      <c r="B253" s="3"/>
      <c r="C253" s="13"/>
      <c r="D253" s="3"/>
      <c r="E253" s="13"/>
      <c r="F253" s="10"/>
      <c r="G253" s="11"/>
      <c r="H253" s="3"/>
      <c r="I253" s="3"/>
      <c r="J253" s="3"/>
      <c r="K253" s="3"/>
      <c r="L253" s="12"/>
      <c r="M253" s="4"/>
    </row>
    <row r="254" spans="1:13" s="5" customFormat="1" ht="18" thickBot="1">
      <c r="A254" s="18"/>
      <c r="B254" s="3"/>
      <c r="C254" s="13"/>
      <c r="D254" s="3"/>
      <c r="E254" s="13"/>
      <c r="F254" s="10"/>
      <c r="G254" s="11"/>
      <c r="H254" s="3"/>
      <c r="I254" s="3"/>
      <c r="J254" s="3"/>
      <c r="K254" s="3"/>
      <c r="L254" s="12"/>
      <c r="M254" s="4"/>
    </row>
    <row r="255" spans="1:12" s="5" customFormat="1" ht="18">
      <c r="A255" s="19"/>
      <c r="B255" s="3"/>
      <c r="C255" s="13"/>
      <c r="D255" s="3"/>
      <c r="E255" s="13"/>
      <c r="F255" s="10"/>
      <c r="G255" s="11"/>
      <c r="H255" s="3"/>
      <c r="I255" s="3"/>
      <c r="J255" s="3"/>
      <c r="K255" s="3"/>
      <c r="L255" s="12"/>
    </row>
    <row r="256" spans="1:13" s="4" customFormat="1" ht="18">
      <c r="A256" s="20"/>
      <c r="B256" s="3"/>
      <c r="C256" s="13"/>
      <c r="D256" s="3"/>
      <c r="E256" s="13"/>
      <c r="F256" s="10"/>
      <c r="G256" s="11"/>
      <c r="H256" s="3"/>
      <c r="I256" s="3"/>
      <c r="J256" s="3"/>
      <c r="K256" s="3"/>
      <c r="L256" s="12"/>
      <c r="M256" s="5"/>
    </row>
    <row r="257" spans="1:13" s="4" customFormat="1" ht="18">
      <c r="A257" s="20"/>
      <c r="B257" s="3"/>
      <c r="C257" s="13"/>
      <c r="D257" s="3"/>
      <c r="E257" s="13"/>
      <c r="F257" s="10"/>
      <c r="G257" s="11"/>
      <c r="H257" s="3"/>
      <c r="I257" s="3"/>
      <c r="J257" s="3"/>
      <c r="K257" s="3"/>
      <c r="L257" s="12"/>
      <c r="M257" s="5"/>
    </row>
    <row r="258" spans="1:13" s="4" customFormat="1" ht="18">
      <c r="A258" s="20"/>
      <c r="B258" s="3"/>
      <c r="C258" s="13"/>
      <c r="D258" s="3"/>
      <c r="E258" s="13"/>
      <c r="F258" s="10"/>
      <c r="G258" s="11"/>
      <c r="H258" s="3"/>
      <c r="I258" s="3"/>
      <c r="J258" s="3"/>
      <c r="K258" s="3"/>
      <c r="L258" s="12"/>
      <c r="M258" s="5"/>
    </row>
    <row r="259" spans="1:13" s="4" customFormat="1" ht="18">
      <c r="A259" s="20"/>
      <c r="B259" s="3"/>
      <c r="C259" s="13"/>
      <c r="D259" s="3"/>
      <c r="E259" s="13"/>
      <c r="F259" s="10"/>
      <c r="G259" s="11"/>
      <c r="H259" s="3"/>
      <c r="I259" s="3"/>
      <c r="J259" s="3"/>
      <c r="K259" s="3"/>
      <c r="L259" s="12"/>
      <c r="M259" s="5"/>
    </row>
    <row r="260" spans="1:13" s="4" customFormat="1" ht="18">
      <c r="A260" s="20"/>
      <c r="B260" s="3"/>
      <c r="C260" s="13"/>
      <c r="D260" s="3"/>
      <c r="E260" s="13"/>
      <c r="F260" s="10"/>
      <c r="G260" s="11"/>
      <c r="H260" s="3"/>
      <c r="I260" s="3"/>
      <c r="J260" s="3"/>
      <c r="K260" s="3"/>
      <c r="L260" s="12"/>
      <c r="M260" s="5"/>
    </row>
    <row r="261" spans="1:13" s="4" customFormat="1" ht="18">
      <c r="A261" s="20"/>
      <c r="B261" s="3"/>
      <c r="C261" s="13"/>
      <c r="D261" s="3"/>
      <c r="E261" s="13"/>
      <c r="F261" s="10"/>
      <c r="G261" s="11"/>
      <c r="H261" s="3"/>
      <c r="I261" s="3"/>
      <c r="J261" s="3"/>
      <c r="K261" s="3"/>
      <c r="L261" s="12"/>
      <c r="M261" s="7"/>
    </row>
    <row r="262" spans="1:13" s="4" customFormat="1" ht="18">
      <c r="A262" s="20"/>
      <c r="B262" s="3"/>
      <c r="C262" s="13"/>
      <c r="D262" s="3"/>
      <c r="E262" s="13"/>
      <c r="F262" s="10"/>
      <c r="G262" s="11"/>
      <c r="H262" s="3"/>
      <c r="I262" s="3"/>
      <c r="J262" s="3"/>
      <c r="K262" s="3"/>
      <c r="L262" s="12"/>
      <c r="M262" s="7"/>
    </row>
    <row r="263" spans="1:13" s="4" customFormat="1" ht="18">
      <c r="A263" s="21"/>
      <c r="B263" s="3"/>
      <c r="C263" s="13"/>
      <c r="D263" s="3"/>
      <c r="E263" s="13"/>
      <c r="F263" s="10"/>
      <c r="G263" s="11"/>
      <c r="H263" s="3"/>
      <c r="I263" s="3"/>
      <c r="J263" s="3"/>
      <c r="K263" s="3"/>
      <c r="L263" s="12"/>
      <c r="M263" s="12"/>
    </row>
    <row r="264" spans="2:13" s="4" customFormat="1" ht="18">
      <c r="B264" s="3"/>
      <c r="C264" s="13"/>
      <c r="D264" s="3"/>
      <c r="E264" s="13"/>
      <c r="F264" s="10"/>
      <c r="G264" s="11"/>
      <c r="H264" s="3"/>
      <c r="I264" s="3"/>
      <c r="J264" s="3"/>
      <c r="K264" s="3"/>
      <c r="L264" s="12"/>
      <c r="M264" s="12"/>
    </row>
    <row r="265" spans="2:13" s="4" customFormat="1" ht="18">
      <c r="B265" s="3"/>
      <c r="C265" s="13"/>
      <c r="D265" s="3"/>
      <c r="E265" s="13"/>
      <c r="F265" s="10"/>
      <c r="G265" s="11"/>
      <c r="H265" s="3"/>
      <c r="I265" s="3"/>
      <c r="J265" s="3"/>
      <c r="K265" s="3"/>
      <c r="L265" s="12"/>
      <c r="M265" s="12"/>
    </row>
    <row r="266" spans="2:13" s="4" customFormat="1" ht="18">
      <c r="B266" s="3"/>
      <c r="C266" s="13"/>
      <c r="D266" s="3"/>
      <c r="E266" s="13"/>
      <c r="F266" s="10"/>
      <c r="G266" s="11"/>
      <c r="H266" s="3"/>
      <c r="I266" s="3"/>
      <c r="J266" s="3"/>
      <c r="K266" s="3"/>
      <c r="L266" s="12"/>
      <c r="M266" s="12"/>
    </row>
    <row r="267" spans="2:13" s="4" customFormat="1" ht="18">
      <c r="B267" s="3"/>
      <c r="C267" s="13"/>
      <c r="D267" s="3"/>
      <c r="E267" s="13"/>
      <c r="F267" s="10"/>
      <c r="G267" s="11"/>
      <c r="H267" s="3"/>
      <c r="I267" s="3"/>
      <c r="J267" s="3"/>
      <c r="K267" s="3"/>
      <c r="L267" s="12"/>
      <c r="M267" s="12"/>
    </row>
    <row r="268" spans="2:13" s="4" customFormat="1" ht="18">
      <c r="B268" s="3"/>
      <c r="C268" s="13"/>
      <c r="D268" s="3"/>
      <c r="E268" s="13"/>
      <c r="F268" s="10"/>
      <c r="G268" s="11"/>
      <c r="H268" s="3"/>
      <c r="I268" s="3"/>
      <c r="J268" s="3"/>
      <c r="K268" s="3"/>
      <c r="L268" s="12"/>
      <c r="M268" s="12"/>
    </row>
    <row r="269" spans="2:13" s="4" customFormat="1" ht="18">
      <c r="B269" s="3"/>
      <c r="C269" s="13"/>
      <c r="D269" s="3"/>
      <c r="E269" s="13"/>
      <c r="F269" s="10"/>
      <c r="G269" s="11"/>
      <c r="H269" s="3"/>
      <c r="I269" s="3"/>
      <c r="J269" s="3"/>
      <c r="K269" s="3"/>
      <c r="L269" s="12"/>
      <c r="M269" s="12"/>
    </row>
    <row r="270" spans="1:13" s="4" customFormat="1" ht="17.25" customHeight="1">
      <c r="A270" s="6"/>
      <c r="B270" s="3"/>
      <c r="C270" s="13"/>
      <c r="D270" s="3"/>
      <c r="E270" s="13"/>
      <c r="F270" s="10"/>
      <c r="G270" s="11"/>
      <c r="H270" s="3"/>
      <c r="I270" s="3"/>
      <c r="J270" s="3"/>
      <c r="K270" s="3"/>
      <c r="L270" s="12"/>
      <c r="M270" s="12"/>
    </row>
    <row r="271" spans="1:13" s="4" customFormat="1" ht="17.25" customHeight="1">
      <c r="A271" s="6"/>
      <c r="B271" s="3"/>
      <c r="C271" s="13"/>
      <c r="D271" s="3"/>
      <c r="E271" s="13"/>
      <c r="F271" s="10"/>
      <c r="G271" s="11"/>
      <c r="H271" s="3"/>
      <c r="I271" s="3"/>
      <c r="J271" s="3"/>
      <c r="K271" s="3"/>
      <c r="L271" s="12"/>
      <c r="M271" s="12"/>
    </row>
    <row r="272" spans="1:13" s="4" customFormat="1" ht="17.25" customHeight="1">
      <c r="A272" s="6"/>
      <c r="B272" s="3"/>
      <c r="C272" s="13"/>
      <c r="D272" s="3"/>
      <c r="E272" s="13"/>
      <c r="F272" s="10"/>
      <c r="G272" s="11"/>
      <c r="H272" s="3"/>
      <c r="I272" s="3"/>
      <c r="J272" s="3"/>
      <c r="K272" s="3"/>
      <c r="L272" s="12"/>
      <c r="M272" s="12"/>
    </row>
    <row r="273" spans="1:13" s="4" customFormat="1" ht="17.25" customHeight="1">
      <c r="A273" s="6"/>
      <c r="B273" s="3"/>
      <c r="C273" s="13"/>
      <c r="D273" s="3"/>
      <c r="E273" s="13"/>
      <c r="F273" s="10"/>
      <c r="G273" s="11"/>
      <c r="H273" s="3"/>
      <c r="I273" s="3"/>
      <c r="J273" s="3"/>
      <c r="K273" s="3"/>
      <c r="L273" s="12"/>
      <c r="M273" s="12"/>
    </row>
    <row r="274" spans="1:13" s="4" customFormat="1" ht="17.25" customHeight="1">
      <c r="A274" s="6"/>
      <c r="B274" s="3"/>
      <c r="C274" s="13"/>
      <c r="D274" s="3"/>
      <c r="E274" s="13"/>
      <c r="F274" s="10"/>
      <c r="G274" s="11"/>
      <c r="H274" s="3"/>
      <c r="I274" s="3"/>
      <c r="J274" s="3"/>
      <c r="K274" s="3"/>
      <c r="L274" s="12"/>
      <c r="M274" s="12"/>
    </row>
    <row r="275" spans="1:13" s="4" customFormat="1" ht="17.25" customHeight="1">
      <c r="A275" s="6"/>
      <c r="B275" s="3"/>
      <c r="C275" s="13"/>
      <c r="D275" s="3"/>
      <c r="E275" s="13"/>
      <c r="F275" s="10"/>
      <c r="G275" s="11"/>
      <c r="H275" s="3"/>
      <c r="I275" s="3"/>
      <c r="J275" s="3"/>
      <c r="K275" s="3"/>
      <c r="L275" s="12"/>
      <c r="M275" s="12"/>
    </row>
    <row r="276" spans="1:13" s="4" customFormat="1" ht="17.25" customHeight="1">
      <c r="A276" s="6"/>
      <c r="B276" s="3"/>
      <c r="C276" s="13"/>
      <c r="D276" s="3"/>
      <c r="E276" s="13"/>
      <c r="F276" s="10"/>
      <c r="G276" s="11"/>
      <c r="H276" s="3"/>
      <c r="I276" s="3"/>
      <c r="J276" s="3"/>
      <c r="K276" s="3"/>
      <c r="L276" s="12"/>
      <c r="M276" s="12"/>
    </row>
    <row r="277" spans="1:13" s="4" customFormat="1" ht="17.25" customHeight="1">
      <c r="A277" s="6"/>
      <c r="B277" s="3"/>
      <c r="C277" s="13"/>
      <c r="D277" s="3"/>
      <c r="E277" s="13"/>
      <c r="F277" s="10"/>
      <c r="G277" s="11"/>
      <c r="H277" s="3"/>
      <c r="I277" s="3"/>
      <c r="J277" s="3"/>
      <c r="K277" s="3"/>
      <c r="L277" s="12"/>
      <c r="M277" s="12"/>
    </row>
    <row r="278" spans="2:13" s="4" customFormat="1" ht="18">
      <c r="B278" s="3"/>
      <c r="C278" s="13"/>
      <c r="D278" s="3"/>
      <c r="E278" s="13"/>
      <c r="F278" s="10"/>
      <c r="G278" s="11"/>
      <c r="H278" s="3"/>
      <c r="I278" s="3"/>
      <c r="J278" s="3"/>
      <c r="K278" s="3"/>
      <c r="L278" s="12"/>
      <c r="M278" s="12"/>
    </row>
    <row r="279" spans="2:13" s="4" customFormat="1" ht="18" customHeight="1">
      <c r="B279" s="3"/>
      <c r="C279" s="13"/>
      <c r="D279" s="3"/>
      <c r="E279" s="13"/>
      <c r="F279" s="10"/>
      <c r="G279" s="11"/>
      <c r="H279" s="3"/>
      <c r="I279" s="3"/>
      <c r="J279" s="3"/>
      <c r="K279" s="3"/>
      <c r="L279" s="12"/>
      <c r="M279" s="12"/>
    </row>
    <row r="280" spans="2:13" s="4" customFormat="1" ht="18" customHeight="1">
      <c r="B280" s="3"/>
      <c r="C280" s="13"/>
      <c r="D280" s="3"/>
      <c r="E280" s="13"/>
      <c r="F280" s="10"/>
      <c r="G280" s="11"/>
      <c r="H280" s="3"/>
      <c r="I280" s="3"/>
      <c r="J280" s="3"/>
      <c r="K280" s="3"/>
      <c r="L280" s="12"/>
      <c r="M280" s="12"/>
    </row>
    <row r="281" spans="2:13" s="4" customFormat="1" ht="18" customHeight="1">
      <c r="B281" s="3"/>
      <c r="C281" s="13"/>
      <c r="D281" s="3"/>
      <c r="E281" s="13"/>
      <c r="F281" s="10"/>
      <c r="G281" s="11"/>
      <c r="H281" s="3"/>
      <c r="I281" s="3"/>
      <c r="J281" s="3"/>
      <c r="K281" s="3"/>
      <c r="L281" s="12"/>
      <c r="M281" s="12"/>
    </row>
    <row r="282" spans="2:13" s="4" customFormat="1" ht="19.5" customHeight="1">
      <c r="B282" s="3"/>
      <c r="C282" s="13"/>
      <c r="D282" s="3"/>
      <c r="E282" s="13"/>
      <c r="F282" s="10"/>
      <c r="G282" s="11"/>
      <c r="H282" s="3"/>
      <c r="I282" s="3"/>
      <c r="J282" s="3"/>
      <c r="K282" s="3"/>
      <c r="L282" s="12"/>
      <c r="M282" s="12"/>
    </row>
    <row r="283" spans="2:13" s="4" customFormat="1" ht="19.5" customHeight="1">
      <c r="B283" s="3"/>
      <c r="C283" s="13"/>
      <c r="D283" s="3"/>
      <c r="E283" s="13"/>
      <c r="F283" s="10"/>
      <c r="G283" s="11"/>
      <c r="H283" s="3"/>
      <c r="I283" s="3"/>
      <c r="J283" s="3"/>
      <c r="K283" s="3"/>
      <c r="L283" s="12"/>
      <c r="M283" s="12"/>
    </row>
    <row r="284" spans="2:13" s="4" customFormat="1" ht="18">
      <c r="B284" s="3"/>
      <c r="C284" s="13"/>
      <c r="D284" s="3"/>
      <c r="E284" s="13"/>
      <c r="F284" s="10"/>
      <c r="G284" s="11"/>
      <c r="H284" s="3"/>
      <c r="I284" s="3"/>
      <c r="J284" s="3"/>
      <c r="K284" s="3"/>
      <c r="L284" s="12"/>
      <c r="M284" s="12"/>
    </row>
    <row r="285" spans="1:13" s="4" customFormat="1" ht="18">
      <c r="A285" s="5"/>
      <c r="B285" s="3"/>
      <c r="C285" s="13"/>
      <c r="D285" s="3"/>
      <c r="E285" s="13"/>
      <c r="F285" s="10"/>
      <c r="G285" s="11"/>
      <c r="H285" s="3"/>
      <c r="I285" s="3"/>
      <c r="J285" s="3"/>
      <c r="K285" s="3"/>
      <c r="L285" s="12"/>
      <c r="M285" s="12"/>
    </row>
    <row r="286" spans="1:13" s="5" customFormat="1" ht="18">
      <c r="A286" s="4"/>
      <c r="B286" s="3"/>
      <c r="C286" s="13"/>
      <c r="D286" s="3"/>
      <c r="E286" s="13"/>
      <c r="F286" s="10"/>
      <c r="G286" s="11"/>
      <c r="H286" s="3"/>
      <c r="I286" s="3"/>
      <c r="J286" s="3"/>
      <c r="K286" s="3"/>
      <c r="L286" s="12"/>
      <c r="M286" s="12"/>
    </row>
    <row r="287" spans="2:13" s="4" customFormat="1" ht="18">
      <c r="B287" s="3"/>
      <c r="C287" s="13"/>
      <c r="D287" s="3"/>
      <c r="E287" s="13"/>
      <c r="F287" s="10"/>
      <c r="G287" s="11"/>
      <c r="H287" s="3"/>
      <c r="I287" s="3"/>
      <c r="J287" s="3"/>
      <c r="K287" s="3"/>
      <c r="L287" s="12"/>
      <c r="M287" s="12"/>
    </row>
    <row r="288" spans="2:13" s="4" customFormat="1" ht="18">
      <c r="B288" s="3"/>
      <c r="C288" s="13"/>
      <c r="D288" s="3"/>
      <c r="E288" s="13"/>
      <c r="F288" s="10"/>
      <c r="G288" s="11"/>
      <c r="H288" s="3"/>
      <c r="I288" s="3"/>
      <c r="J288" s="3"/>
      <c r="K288" s="3"/>
      <c r="L288" s="12"/>
      <c r="M288" s="12"/>
    </row>
    <row r="289" spans="2:13" s="4" customFormat="1" ht="18">
      <c r="B289" s="3"/>
      <c r="C289" s="13"/>
      <c r="D289" s="3"/>
      <c r="E289" s="13"/>
      <c r="F289" s="10"/>
      <c r="G289" s="11"/>
      <c r="H289" s="3"/>
      <c r="I289" s="3"/>
      <c r="J289" s="3"/>
      <c r="K289" s="3"/>
      <c r="L289" s="12"/>
      <c r="M289" s="12"/>
    </row>
    <row r="290" spans="2:13" s="4" customFormat="1" ht="18">
      <c r="B290" s="3"/>
      <c r="C290" s="13"/>
      <c r="D290" s="3"/>
      <c r="E290" s="13"/>
      <c r="F290" s="10"/>
      <c r="G290" s="11"/>
      <c r="H290" s="3"/>
      <c r="I290" s="3"/>
      <c r="J290" s="3"/>
      <c r="K290" s="3"/>
      <c r="L290" s="12"/>
      <c r="M290" s="12"/>
    </row>
    <row r="291" spans="2:13" s="4" customFormat="1" ht="18">
      <c r="B291" s="3"/>
      <c r="C291" s="13"/>
      <c r="D291" s="3"/>
      <c r="E291" s="13"/>
      <c r="F291" s="10"/>
      <c r="G291" s="11"/>
      <c r="H291" s="3"/>
      <c r="I291" s="3"/>
      <c r="J291" s="3"/>
      <c r="K291" s="3"/>
      <c r="L291" s="12"/>
      <c r="M291" s="12"/>
    </row>
    <row r="292" spans="2:13" s="4" customFormat="1" ht="18.75" customHeight="1">
      <c r="B292" s="3"/>
      <c r="C292" s="13"/>
      <c r="D292" s="3"/>
      <c r="E292" s="13"/>
      <c r="F292" s="10"/>
      <c r="G292" s="11"/>
      <c r="H292" s="3"/>
      <c r="I292" s="3"/>
      <c r="J292" s="3"/>
      <c r="K292" s="3"/>
      <c r="L292" s="12"/>
      <c r="M292" s="12"/>
    </row>
    <row r="293" spans="2:13" s="4" customFormat="1" ht="18.75" customHeight="1">
      <c r="B293" s="3"/>
      <c r="C293" s="13"/>
      <c r="D293" s="3"/>
      <c r="E293" s="13"/>
      <c r="F293" s="10"/>
      <c r="G293" s="11"/>
      <c r="H293" s="3"/>
      <c r="I293" s="3"/>
      <c r="J293" s="3"/>
      <c r="K293" s="3"/>
      <c r="L293" s="12"/>
      <c r="M293" s="12"/>
    </row>
    <row r="294" spans="1:13" s="4" customFormat="1" ht="18.75" customHeight="1">
      <c r="A294" s="5"/>
      <c r="B294" s="3"/>
      <c r="C294" s="13"/>
      <c r="D294" s="3"/>
      <c r="E294" s="13"/>
      <c r="F294" s="10"/>
      <c r="G294" s="11"/>
      <c r="H294" s="3"/>
      <c r="I294" s="3"/>
      <c r="J294" s="3"/>
      <c r="K294" s="3"/>
      <c r="L294" s="12"/>
      <c r="M294" s="12"/>
    </row>
    <row r="295" spans="2:13" s="5" customFormat="1" ht="18">
      <c r="B295" s="3"/>
      <c r="C295" s="13"/>
      <c r="D295" s="3"/>
      <c r="E295" s="13"/>
      <c r="F295" s="10"/>
      <c r="G295" s="11"/>
      <c r="H295" s="3"/>
      <c r="I295" s="3"/>
      <c r="J295" s="3"/>
      <c r="K295" s="3"/>
      <c r="L295" s="12"/>
      <c r="M295" s="12"/>
    </row>
    <row r="296" spans="2:13" s="5" customFormat="1" ht="18">
      <c r="B296" s="3"/>
      <c r="C296" s="13"/>
      <c r="D296" s="3"/>
      <c r="E296" s="13"/>
      <c r="F296" s="10"/>
      <c r="G296" s="11"/>
      <c r="H296" s="3"/>
      <c r="I296" s="3"/>
      <c r="J296" s="3"/>
      <c r="K296" s="3"/>
      <c r="L296" s="12"/>
      <c r="M296" s="12"/>
    </row>
    <row r="297" spans="2:13" s="5" customFormat="1" ht="18">
      <c r="B297" s="3"/>
      <c r="C297" s="13"/>
      <c r="D297" s="3"/>
      <c r="E297" s="13"/>
      <c r="F297" s="10"/>
      <c r="G297" s="11"/>
      <c r="H297" s="3"/>
      <c r="I297" s="3"/>
      <c r="J297" s="3"/>
      <c r="K297" s="3"/>
      <c r="L297" s="12"/>
      <c r="M297" s="12"/>
    </row>
    <row r="298" spans="2:13" s="5" customFormat="1" ht="18">
      <c r="B298" s="3"/>
      <c r="C298" s="13"/>
      <c r="D298" s="3"/>
      <c r="E298" s="13"/>
      <c r="F298" s="10"/>
      <c r="G298" s="11"/>
      <c r="H298" s="3"/>
      <c r="I298" s="3"/>
      <c r="J298" s="3"/>
      <c r="K298" s="3"/>
      <c r="L298" s="12"/>
      <c r="M298" s="12"/>
    </row>
    <row r="299" spans="2:13" s="5" customFormat="1" ht="18">
      <c r="B299" s="3"/>
      <c r="C299" s="13"/>
      <c r="D299" s="3"/>
      <c r="E299" s="13"/>
      <c r="F299" s="10"/>
      <c r="G299" s="11"/>
      <c r="H299" s="3"/>
      <c r="I299" s="3"/>
      <c r="J299" s="3"/>
      <c r="K299" s="3"/>
      <c r="L299" s="12"/>
      <c r="M299" s="12"/>
    </row>
    <row r="300" spans="1:13" s="5" customFormat="1" ht="18">
      <c r="A300" s="7"/>
      <c r="B300" s="3"/>
      <c r="C300" s="13"/>
      <c r="D300" s="3"/>
      <c r="E300" s="13"/>
      <c r="F300" s="10"/>
      <c r="G300" s="11"/>
      <c r="H300" s="3"/>
      <c r="I300" s="3"/>
      <c r="J300" s="3"/>
      <c r="K300" s="3"/>
      <c r="L300" s="12"/>
      <c r="M300" s="12"/>
    </row>
    <row r="301" spans="2:13" s="7" customFormat="1" ht="18.75" customHeight="1">
      <c r="B301" s="3"/>
      <c r="C301" s="13"/>
      <c r="D301" s="3"/>
      <c r="E301" s="13"/>
      <c r="F301" s="10"/>
      <c r="G301" s="11"/>
      <c r="H301" s="3"/>
      <c r="I301" s="3"/>
      <c r="J301" s="3"/>
      <c r="K301" s="3"/>
      <c r="L301" s="12"/>
      <c r="M301" s="12"/>
    </row>
    <row r="302" spans="1:13" s="7" customFormat="1" ht="18.75" customHeight="1">
      <c r="A302" s="14"/>
      <c r="B302" s="3"/>
      <c r="C302" s="13"/>
      <c r="D302" s="3"/>
      <c r="E302" s="13"/>
      <c r="F302" s="10"/>
      <c r="G302" s="11"/>
      <c r="H302" s="3"/>
      <c r="I302" s="3"/>
      <c r="J302" s="3"/>
      <c r="K302" s="3"/>
      <c r="L302" s="12"/>
      <c r="M302" s="12"/>
    </row>
    <row r="303" spans="2:13" s="14" customFormat="1" ht="21" customHeight="1">
      <c r="B303" s="3"/>
      <c r="C303" s="13"/>
      <c r="D303" s="3"/>
      <c r="E303" s="13"/>
      <c r="F303" s="10"/>
      <c r="G303" s="11"/>
      <c r="H303" s="3"/>
      <c r="I303" s="3"/>
      <c r="J303" s="3"/>
      <c r="K303" s="3"/>
      <c r="L303" s="12"/>
      <c r="M303" s="12"/>
    </row>
    <row r="304" spans="1:13" s="14" customFormat="1" ht="21" customHeight="1">
      <c r="A304" s="7"/>
      <c r="B304" s="3"/>
      <c r="C304" s="13"/>
      <c r="D304" s="3"/>
      <c r="E304" s="13"/>
      <c r="F304" s="10"/>
      <c r="G304" s="11"/>
      <c r="H304" s="3"/>
      <c r="I304" s="3"/>
      <c r="J304" s="3"/>
      <c r="K304" s="3"/>
      <c r="L304" s="12"/>
      <c r="M304" s="12"/>
    </row>
    <row r="305" spans="1:13" s="7" customFormat="1" ht="18">
      <c r="A305" s="9"/>
      <c r="B305" s="3"/>
      <c r="C305" s="13"/>
      <c r="D305" s="3"/>
      <c r="E305" s="13"/>
      <c r="F305" s="10"/>
      <c r="G305" s="11"/>
      <c r="H305" s="3"/>
      <c r="I305" s="3"/>
      <c r="J305" s="3"/>
      <c r="K305" s="3"/>
      <c r="L305" s="12"/>
      <c r="M305" s="12"/>
    </row>
    <row r="306" spans="2:13" s="9" customFormat="1" ht="18.75" customHeight="1">
      <c r="B306" s="3"/>
      <c r="C306" s="13"/>
      <c r="D306" s="3"/>
      <c r="E306" s="13"/>
      <c r="F306" s="10"/>
      <c r="G306" s="11"/>
      <c r="H306" s="3"/>
      <c r="I306" s="3"/>
      <c r="J306" s="3"/>
      <c r="K306" s="3"/>
      <c r="L306" s="12"/>
      <c r="M306" s="12"/>
    </row>
    <row r="307" spans="1:13" s="9" customFormat="1" ht="20.25" customHeight="1">
      <c r="A307" s="7"/>
      <c r="B307" s="3"/>
      <c r="C307" s="13"/>
      <c r="D307" s="3"/>
      <c r="E307" s="13"/>
      <c r="F307" s="10"/>
      <c r="G307" s="11"/>
      <c r="H307" s="3"/>
      <c r="I307" s="3"/>
      <c r="J307" s="3"/>
      <c r="K307" s="3"/>
      <c r="L307" s="12"/>
      <c r="M307" s="12"/>
    </row>
    <row r="308" spans="1:13" s="7" customFormat="1" ht="8.25" customHeight="1">
      <c r="A308" s="8"/>
      <c r="B308" s="3"/>
      <c r="C308" s="13"/>
      <c r="D308" s="3"/>
      <c r="E308" s="13"/>
      <c r="F308" s="10"/>
      <c r="G308" s="11"/>
      <c r="H308" s="3"/>
      <c r="I308" s="3"/>
      <c r="J308" s="3"/>
      <c r="K308" s="3"/>
      <c r="L308" s="12"/>
      <c r="M308" s="12"/>
    </row>
    <row r="309" spans="2:13" s="8" customFormat="1" ht="26.25" customHeight="1">
      <c r="B309" s="3"/>
      <c r="C309" s="13"/>
      <c r="D309" s="3"/>
      <c r="E309" s="13"/>
      <c r="F309" s="10"/>
      <c r="G309" s="11"/>
      <c r="H309" s="3"/>
      <c r="I309" s="3"/>
      <c r="J309" s="3"/>
      <c r="K309" s="3"/>
      <c r="L309" s="12"/>
      <c r="M309" s="12"/>
    </row>
    <row r="310" spans="2:13" s="8" customFormat="1" ht="16.5" customHeight="1">
      <c r="B310" s="3"/>
      <c r="C310" s="13"/>
      <c r="D310" s="3"/>
      <c r="E310" s="13"/>
      <c r="F310" s="10"/>
      <c r="G310" s="11"/>
      <c r="H310" s="3"/>
      <c r="I310" s="3"/>
      <c r="J310" s="3"/>
      <c r="K310" s="3"/>
      <c r="L310" s="12"/>
      <c r="M310" s="12"/>
    </row>
    <row r="311" spans="1:13" s="8" customFormat="1" ht="27.75" customHeight="1">
      <c r="A311" s="2"/>
      <c r="B311" s="3"/>
      <c r="C311" s="13"/>
      <c r="D311" s="3"/>
      <c r="E311" s="13"/>
      <c r="F311" s="10"/>
      <c r="G311" s="11"/>
      <c r="H311" s="3"/>
      <c r="I311" s="3"/>
      <c r="J311" s="3"/>
      <c r="K311" s="3"/>
      <c r="L311" s="12"/>
      <c r="M311" s="12"/>
    </row>
  </sheetData>
  <sheetProtection/>
  <mergeCells count="43">
    <mergeCell ref="B1:L1"/>
    <mergeCell ref="B2:L2"/>
    <mergeCell ref="B3:L3"/>
    <mergeCell ref="B4:L4"/>
    <mergeCell ref="B7:L7"/>
    <mergeCell ref="A8:L8"/>
    <mergeCell ref="B5:L5"/>
    <mergeCell ref="B6:L6"/>
    <mergeCell ref="A233:A240"/>
    <mergeCell ref="A10:A232"/>
    <mergeCell ref="B9:B10"/>
    <mergeCell ref="B212:L212"/>
    <mergeCell ref="B15:B19"/>
    <mergeCell ref="B63:B64"/>
    <mergeCell ref="B54:B61"/>
    <mergeCell ref="B84:B118"/>
    <mergeCell ref="F9:F10"/>
    <mergeCell ref="B11:B14"/>
    <mergeCell ref="B42:B49"/>
    <mergeCell ref="L9:L10"/>
    <mergeCell ref="G9:G10"/>
    <mergeCell ref="D9:D10"/>
    <mergeCell ref="C9:C10"/>
    <mergeCell ref="H9:H10"/>
    <mergeCell ref="B40:B41"/>
    <mergeCell ref="E9:E10"/>
    <mergeCell ref="B22:B39"/>
    <mergeCell ref="B135:B154"/>
    <mergeCell ref="B121:B133"/>
    <mergeCell ref="B193:B194"/>
    <mergeCell ref="B182:B184"/>
    <mergeCell ref="B185:B189"/>
    <mergeCell ref="B174:B181"/>
    <mergeCell ref="B65:B80"/>
    <mergeCell ref="B218:C218"/>
    <mergeCell ref="B216:C216"/>
    <mergeCell ref="B155:B161"/>
    <mergeCell ref="B215:L215"/>
    <mergeCell ref="I207:J207"/>
    <mergeCell ref="I203:J203"/>
    <mergeCell ref="B162:B168"/>
    <mergeCell ref="B195:B198"/>
    <mergeCell ref="B81:B83"/>
  </mergeCells>
  <printOptions/>
  <pageMargins left="0" right="0.11811023622047245" top="0.15748031496062992" bottom="0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zoomScalePageLayoutView="0" workbookViewId="0" topLeftCell="A1">
      <selection activeCell="E21" sqref="E21"/>
    </sheetView>
  </sheetViews>
  <sheetFormatPr defaultColWidth="9.140625" defaultRowHeight="15"/>
  <cols>
    <col min="3" max="3" width="66.421875" style="0" customWidth="1"/>
    <col min="4" max="4" width="3.8515625" style="0" customWidth="1"/>
    <col min="6" max="8" width="9.140625" style="0" hidden="1" customWidth="1"/>
    <col min="9" max="9" width="14.8515625" style="0" customWidth="1"/>
  </cols>
  <sheetData>
    <row r="1" spans="1:9" ht="15.75" customHeight="1" thickBot="1">
      <c r="A1" s="392">
        <v>57</v>
      </c>
      <c r="B1" s="249">
        <v>4</v>
      </c>
      <c r="C1" s="388" t="s">
        <v>95</v>
      </c>
      <c r="D1" s="393" t="s">
        <v>7</v>
      </c>
      <c r="E1" s="389">
        <v>50</v>
      </c>
      <c r="F1" s="394"/>
      <c r="G1" s="394"/>
      <c r="H1" s="394"/>
      <c r="I1" s="390" t="s">
        <v>16</v>
      </c>
    </row>
    <row r="2" spans="1:9" ht="18" customHeight="1" thickBot="1">
      <c r="A2" s="391">
        <v>57</v>
      </c>
      <c r="B2" s="287">
        <v>6</v>
      </c>
      <c r="C2" s="388" t="s">
        <v>95</v>
      </c>
      <c r="D2" s="264" t="s">
        <v>7</v>
      </c>
      <c r="E2" s="360">
        <v>50</v>
      </c>
      <c r="F2" s="76"/>
      <c r="G2" s="76"/>
      <c r="H2" s="76"/>
      <c r="I2" s="77" t="s">
        <v>16</v>
      </c>
    </row>
    <row r="3" spans="1:9" ht="18.75" customHeight="1" thickBot="1">
      <c r="A3" s="387">
        <v>89</v>
      </c>
      <c r="B3" s="257">
        <v>5</v>
      </c>
      <c r="C3" s="388" t="s">
        <v>95</v>
      </c>
      <c r="D3" s="348" t="s">
        <v>7</v>
      </c>
      <c r="E3" s="349">
        <v>50</v>
      </c>
      <c r="F3" s="71"/>
      <c r="G3" s="71"/>
      <c r="H3" s="71"/>
      <c r="I3" s="298" t="s">
        <v>16</v>
      </c>
    </row>
    <row r="4" spans="1:9" ht="15" customHeight="1" thickBot="1">
      <c r="A4" s="391">
        <v>89</v>
      </c>
      <c r="B4" s="287">
        <v>6</v>
      </c>
      <c r="C4" s="388" t="s">
        <v>95</v>
      </c>
      <c r="D4" s="264" t="s">
        <v>7</v>
      </c>
      <c r="E4" s="360">
        <v>50</v>
      </c>
      <c r="F4" s="76"/>
      <c r="G4" s="76"/>
      <c r="H4" s="76"/>
      <c r="I4" s="77" t="s">
        <v>16</v>
      </c>
    </row>
    <row r="5" spans="1:9" ht="13.5" customHeight="1" thickBot="1">
      <c r="A5" s="387">
        <v>89</v>
      </c>
      <c r="B5" s="257">
        <v>10</v>
      </c>
      <c r="C5" s="388" t="s">
        <v>95</v>
      </c>
      <c r="D5" s="348" t="s">
        <v>7</v>
      </c>
      <c r="E5" s="349">
        <v>50</v>
      </c>
      <c r="F5" s="71"/>
      <c r="G5" s="71"/>
      <c r="H5" s="71"/>
      <c r="I5" s="298" t="s">
        <v>16</v>
      </c>
    </row>
    <row r="6" spans="1:9" ht="15.75" customHeight="1" thickBot="1">
      <c r="A6" s="391">
        <v>114</v>
      </c>
      <c r="B6" s="287">
        <v>6</v>
      </c>
      <c r="C6" s="388" t="s">
        <v>95</v>
      </c>
      <c r="D6" s="264" t="s">
        <v>7</v>
      </c>
      <c r="E6" s="360">
        <v>50</v>
      </c>
      <c r="F6" s="76"/>
      <c r="G6" s="76"/>
      <c r="H6" s="76"/>
      <c r="I6" s="77" t="s">
        <v>16</v>
      </c>
    </row>
    <row r="7" spans="1:9" ht="15" thickBot="1">
      <c r="A7" s="391">
        <v>114</v>
      </c>
      <c r="B7" s="287">
        <v>8</v>
      </c>
      <c r="C7" s="388" t="s">
        <v>95</v>
      </c>
      <c r="D7" s="264" t="s">
        <v>7</v>
      </c>
      <c r="E7" s="360">
        <v>50</v>
      </c>
      <c r="F7" s="76"/>
      <c r="G7" s="76"/>
      <c r="H7" s="76"/>
      <c r="I7" s="77" t="s">
        <v>16</v>
      </c>
    </row>
    <row r="8" spans="1:9" ht="15" thickBot="1">
      <c r="A8" s="387">
        <v>114</v>
      </c>
      <c r="B8" s="257">
        <v>10</v>
      </c>
      <c r="C8" s="388" t="s">
        <v>95</v>
      </c>
      <c r="D8" s="348" t="s">
        <v>7</v>
      </c>
      <c r="E8" s="349">
        <v>50</v>
      </c>
      <c r="F8" s="71"/>
      <c r="G8" s="71"/>
      <c r="H8" s="71"/>
      <c r="I8" s="298" t="s">
        <v>16</v>
      </c>
    </row>
    <row r="9" spans="1:9" ht="15" thickBot="1">
      <c r="A9" s="391">
        <v>114</v>
      </c>
      <c r="B9" s="302">
        <v>12</v>
      </c>
      <c r="C9" s="388" t="s">
        <v>95</v>
      </c>
      <c r="D9" s="264" t="s">
        <v>7</v>
      </c>
      <c r="E9" s="360">
        <v>50</v>
      </c>
      <c r="F9" s="76"/>
      <c r="G9" s="76"/>
      <c r="H9" s="76"/>
      <c r="I9" s="77" t="s">
        <v>16</v>
      </c>
    </row>
    <row r="10" spans="1:9" ht="15" thickBot="1">
      <c r="A10" s="387">
        <v>159</v>
      </c>
      <c r="B10" s="257">
        <v>6</v>
      </c>
      <c r="C10" s="388" t="s">
        <v>95</v>
      </c>
      <c r="D10" s="348" t="s">
        <v>7</v>
      </c>
      <c r="E10" s="349">
        <v>50</v>
      </c>
      <c r="F10" s="71"/>
      <c r="G10" s="71"/>
      <c r="H10" s="71"/>
      <c r="I10" s="298" t="s">
        <v>16</v>
      </c>
    </row>
    <row r="11" spans="1:9" ht="15" thickBot="1">
      <c r="A11" s="391">
        <v>159</v>
      </c>
      <c r="B11" s="287">
        <v>8</v>
      </c>
      <c r="C11" s="388" t="s">
        <v>95</v>
      </c>
      <c r="D11" s="264" t="s">
        <v>7</v>
      </c>
      <c r="E11" s="360">
        <v>50</v>
      </c>
      <c r="F11" s="76"/>
      <c r="G11" s="76"/>
      <c r="H11" s="76"/>
      <c r="I11" s="77" t="s">
        <v>16</v>
      </c>
    </row>
    <row r="12" spans="1:9" ht="15" thickBot="1">
      <c r="A12" s="387">
        <v>159</v>
      </c>
      <c r="B12" s="206">
        <v>10</v>
      </c>
      <c r="C12" s="388" t="s">
        <v>95</v>
      </c>
      <c r="D12" s="348" t="s">
        <v>7</v>
      </c>
      <c r="E12" s="349">
        <v>50</v>
      </c>
      <c r="F12" s="71"/>
      <c r="G12" s="71"/>
      <c r="H12" s="71"/>
      <c r="I12" s="298" t="s">
        <v>16</v>
      </c>
    </row>
    <row r="13" spans="1:9" ht="15" thickBot="1">
      <c r="A13" s="391">
        <v>159</v>
      </c>
      <c r="B13" s="302">
        <v>12</v>
      </c>
      <c r="C13" s="388" t="s">
        <v>95</v>
      </c>
      <c r="D13" s="264" t="s">
        <v>7</v>
      </c>
      <c r="E13" s="360">
        <v>50</v>
      </c>
      <c r="F13" s="76"/>
      <c r="G13" s="76"/>
      <c r="H13" s="76"/>
      <c r="I13" s="77" t="s">
        <v>16</v>
      </c>
    </row>
    <row r="14" spans="1:9" ht="15" thickBot="1">
      <c r="A14" s="387">
        <v>219</v>
      </c>
      <c r="B14" s="257">
        <v>8</v>
      </c>
      <c r="C14" s="388" t="s">
        <v>95</v>
      </c>
      <c r="D14" s="348" t="s">
        <v>7</v>
      </c>
      <c r="E14" s="349">
        <v>50</v>
      </c>
      <c r="F14" s="71"/>
      <c r="G14" s="71"/>
      <c r="H14" s="71"/>
      <c r="I14" s="298" t="s">
        <v>16</v>
      </c>
    </row>
    <row r="15" spans="1:9" ht="15" thickBot="1">
      <c r="A15" s="391">
        <v>219</v>
      </c>
      <c r="B15" s="287">
        <v>10</v>
      </c>
      <c r="C15" s="388" t="s">
        <v>95</v>
      </c>
      <c r="D15" s="264" t="s">
        <v>7</v>
      </c>
      <c r="E15" s="360">
        <v>50</v>
      </c>
      <c r="F15" s="76"/>
      <c r="G15" s="76"/>
      <c r="H15" s="76"/>
      <c r="I15" s="77" t="s">
        <v>16</v>
      </c>
    </row>
    <row r="16" spans="1:9" ht="15" thickBot="1">
      <c r="A16" s="387">
        <v>219</v>
      </c>
      <c r="B16" s="257">
        <v>12</v>
      </c>
      <c r="C16" s="388" t="s">
        <v>95</v>
      </c>
      <c r="D16" s="348" t="s">
        <v>7</v>
      </c>
      <c r="E16" s="349">
        <v>50</v>
      </c>
      <c r="F16" s="71"/>
      <c r="G16" s="71"/>
      <c r="H16" s="71"/>
      <c r="I16" s="298" t="s">
        <v>16</v>
      </c>
    </row>
    <row r="17" spans="1:9" ht="15" thickBot="1">
      <c r="A17" s="391">
        <v>273</v>
      </c>
      <c r="B17" s="287">
        <v>8</v>
      </c>
      <c r="C17" s="388" t="s">
        <v>95</v>
      </c>
      <c r="D17" s="264" t="s">
        <v>7</v>
      </c>
      <c r="E17" s="360">
        <v>50</v>
      </c>
      <c r="F17" s="76"/>
      <c r="G17" s="76"/>
      <c r="H17" s="76"/>
      <c r="I17" s="77" t="s">
        <v>16</v>
      </c>
    </row>
    <row r="18" spans="1:9" ht="15" thickBot="1">
      <c r="A18" s="387">
        <v>325</v>
      </c>
      <c r="B18" s="257">
        <v>8</v>
      </c>
      <c r="C18" s="388" t="s">
        <v>95</v>
      </c>
      <c r="D18" s="348" t="s">
        <v>7</v>
      </c>
      <c r="E18" s="349">
        <v>50</v>
      </c>
      <c r="F18" s="71"/>
      <c r="G18" s="71"/>
      <c r="H18" s="71"/>
      <c r="I18" s="298" t="s">
        <v>16</v>
      </c>
    </row>
    <row r="19" spans="1:9" ht="15" thickBot="1">
      <c r="A19" s="391">
        <v>325</v>
      </c>
      <c r="B19" s="287">
        <v>10</v>
      </c>
      <c r="C19" s="65" t="s">
        <v>95</v>
      </c>
      <c r="D19" s="264" t="s">
        <v>7</v>
      </c>
      <c r="E19" s="360">
        <v>50</v>
      </c>
      <c r="F19" s="76"/>
      <c r="G19" s="76"/>
      <c r="H19" s="76"/>
      <c r="I19" s="77" t="s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СанЯ Стин</cp:lastModifiedBy>
  <cp:lastPrinted>2024-04-12T11:16:26Z</cp:lastPrinted>
  <dcterms:created xsi:type="dcterms:W3CDTF">2010-08-04T06:04:22Z</dcterms:created>
  <dcterms:modified xsi:type="dcterms:W3CDTF">2024-04-12T14:39:06Z</dcterms:modified>
  <cp:category/>
  <cp:version/>
  <cp:contentType/>
  <cp:contentStatus/>
</cp:coreProperties>
</file>